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ksandrajablonska1\Desktop\programy kształcenia\2024-2025 - programy kształcenia\ks2\"/>
    </mc:Choice>
  </mc:AlternateContent>
  <xr:revisionPtr revIDLastSave="0" documentId="13_ncr:1_{3B621AE0-CF53-4218-9678-70C1E93C99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_statystyki" sheetId="5" r:id="rId1"/>
    <sheet name="Przedmioty+statystyka" sheetId="20" r:id="rId2"/>
    <sheet name="2024 Fakultety" sheetId="19" r:id="rId3"/>
    <sheet name="KODY przedmiotow" sheetId="17" r:id="rId4"/>
    <sheet name="ECTS-nauki" sheetId="11" r:id="rId5"/>
    <sheet name="E,ZO,Z" sheetId="15" r:id="rId6"/>
    <sheet name="Moduly_full on-line" sheetId="16" r:id="rId7"/>
    <sheet name="Macierz-statystyka" sheetId="12" r:id="rId8"/>
    <sheet name="Obciazenie Studenta" sheetId="8" r:id="rId9"/>
    <sheet name="Opis " sheetId="10" r:id="rId10"/>
    <sheet name="Wskazniki liczbowe1" sheetId="6" r:id="rId11"/>
    <sheet name="Wskazniki liczbowe2" sheetId="7" r:id="rId12"/>
    <sheet name="ECTS-badania" sheetId="13" r:id="rId13"/>
    <sheet name="ECTS-moduly dw" sheetId="14" r:id="rId14"/>
    <sheet name="przedmioty-godziny" sheetId="4" r:id="rId15"/>
    <sheet name="Baza przedmiotow" sheetId="9" r:id="rId16"/>
    <sheet name="Redukcja limitu 30 na 20" sheetId="18" r:id="rId17"/>
  </sheets>
  <externalReferences>
    <externalReference r:id="rId18"/>
    <externalReference r:id="rId19"/>
    <externalReference r:id="rId2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118" i="5" l="1"/>
  <c r="B22" i="20" l="1"/>
  <c r="D131" i="5"/>
  <c r="H115" i="5" l="1"/>
  <c r="G117" i="5"/>
  <c r="H117" i="5" s="1"/>
  <c r="W117" i="5"/>
  <c r="V126" i="5"/>
  <c r="V94" i="5"/>
  <c r="R94" i="5"/>
  <c r="V53" i="5"/>
  <c r="V26" i="5"/>
  <c r="B57" i="20"/>
  <c r="M116" i="5"/>
  <c r="W115" i="5"/>
  <c r="J23" i="20" l="1"/>
  <c r="B55" i="20" l="1"/>
  <c r="C56" i="20"/>
  <c r="D56" i="20"/>
  <c r="G56" i="20" s="1"/>
  <c r="E56" i="20"/>
  <c r="F56" i="20" s="1"/>
  <c r="K56" i="20"/>
  <c r="L56" i="20"/>
  <c r="M56" i="20"/>
  <c r="N56" i="20"/>
  <c r="O56" i="20"/>
  <c r="B41" i="20"/>
  <c r="E2" i="20"/>
  <c r="B29" i="20"/>
  <c r="C29" i="20"/>
  <c r="D29" i="20"/>
  <c r="G29" i="20" s="1"/>
  <c r="E29" i="20"/>
  <c r="F29" i="20" s="1"/>
  <c r="J29" i="20"/>
  <c r="K29" i="20"/>
  <c r="L29" i="20"/>
  <c r="M29" i="20"/>
  <c r="N29" i="20"/>
  <c r="O29" i="20"/>
  <c r="B23" i="20"/>
  <c r="B2" i="20"/>
  <c r="O13" i="20"/>
  <c r="N13" i="20"/>
  <c r="M13" i="20"/>
  <c r="L13" i="20"/>
  <c r="K13" i="20"/>
  <c r="J13" i="20"/>
  <c r="E13" i="20"/>
  <c r="F13" i="20" s="1"/>
  <c r="D13" i="20"/>
  <c r="G13" i="20" s="1"/>
  <c r="C13" i="20"/>
  <c r="B13" i="20"/>
  <c r="O12" i="20"/>
  <c r="N12" i="20"/>
  <c r="M12" i="20"/>
  <c r="L12" i="20"/>
  <c r="K12" i="20"/>
  <c r="J12" i="20"/>
  <c r="E12" i="20"/>
  <c r="F12" i="20" s="1"/>
  <c r="D12" i="20"/>
  <c r="G12" i="20" s="1"/>
  <c r="C12" i="20"/>
  <c r="B12" i="20"/>
  <c r="O11" i="20"/>
  <c r="N11" i="20"/>
  <c r="M11" i="20"/>
  <c r="L11" i="20"/>
  <c r="K11" i="20"/>
  <c r="E11" i="20"/>
  <c r="F11" i="20" s="1"/>
  <c r="D11" i="20"/>
  <c r="G11" i="20" s="1"/>
  <c r="C11" i="20"/>
  <c r="B11" i="20"/>
  <c r="B14" i="20"/>
  <c r="C14" i="20"/>
  <c r="D14" i="20"/>
  <c r="G14" i="20" s="1"/>
  <c r="E14" i="20"/>
  <c r="F14" i="20" s="1"/>
  <c r="J14" i="20"/>
  <c r="K14" i="20"/>
  <c r="L14" i="20"/>
  <c r="M14" i="20"/>
  <c r="N14" i="20"/>
  <c r="O14" i="20"/>
  <c r="W143" i="5" l="1"/>
  <c r="D148" i="5"/>
  <c r="W84" i="5"/>
  <c r="G84" i="5"/>
  <c r="I84" i="5" s="1"/>
  <c r="J84" i="5" s="1"/>
  <c r="H84" i="5" l="1"/>
  <c r="F131" i="5" l="1"/>
  <c r="D164" i="5"/>
  <c r="W20" i="5"/>
  <c r="G20" i="5"/>
  <c r="W21" i="5"/>
  <c r="G21" i="5"/>
  <c r="E24" i="5"/>
  <c r="W22" i="5"/>
  <c r="R22" i="5"/>
  <c r="G22" i="5"/>
  <c r="I21" i="5" l="1"/>
  <c r="H12" i="20"/>
  <c r="I20" i="5"/>
  <c r="H11" i="20"/>
  <c r="I22" i="5"/>
  <c r="H13" i="20"/>
  <c r="H20" i="5"/>
  <c r="H21" i="5"/>
  <c r="H22" i="5"/>
  <c r="J22" i="5" l="1"/>
  <c r="I13" i="20"/>
  <c r="J20" i="5"/>
  <c r="I11" i="20"/>
  <c r="J21" i="5"/>
  <c r="I12" i="20"/>
  <c r="O62" i="20"/>
  <c r="N62" i="20"/>
  <c r="O61" i="20"/>
  <c r="N61" i="20"/>
  <c r="M61" i="20"/>
  <c r="L61" i="20"/>
  <c r="K61" i="20"/>
  <c r="J61" i="20"/>
  <c r="E61" i="20"/>
  <c r="F61" i="20" s="1"/>
  <c r="D61" i="20"/>
  <c r="G61" i="20" s="1"/>
  <c r="B61" i="20"/>
  <c r="O60" i="20"/>
  <c r="N60" i="20"/>
  <c r="M60" i="20"/>
  <c r="L60" i="20"/>
  <c r="K60" i="20"/>
  <c r="J60" i="20"/>
  <c r="E60" i="20"/>
  <c r="F60" i="20" s="1"/>
  <c r="D60" i="20"/>
  <c r="G60" i="20" s="1"/>
  <c r="C60" i="20"/>
  <c r="B60" i="20"/>
  <c r="O59" i="20"/>
  <c r="N59" i="20"/>
  <c r="M59" i="20"/>
  <c r="L59" i="20"/>
  <c r="K59" i="20"/>
  <c r="J59" i="20"/>
  <c r="E59" i="20"/>
  <c r="F59" i="20" s="1"/>
  <c r="D59" i="20"/>
  <c r="G59" i="20" s="1"/>
  <c r="C59" i="20"/>
  <c r="B59" i="20"/>
  <c r="O58" i="20"/>
  <c r="N58" i="20"/>
  <c r="M58" i="20"/>
  <c r="L58" i="20"/>
  <c r="K58" i="20"/>
  <c r="J58" i="20"/>
  <c r="E58" i="20"/>
  <c r="F58" i="20" s="1"/>
  <c r="D58" i="20"/>
  <c r="G58" i="20" s="1"/>
  <c r="C58" i="20"/>
  <c r="B58" i="20"/>
  <c r="O57" i="20"/>
  <c r="N57" i="20"/>
  <c r="M57" i="20"/>
  <c r="L57" i="20"/>
  <c r="K57" i="20"/>
  <c r="J57" i="20"/>
  <c r="E57" i="20"/>
  <c r="F57" i="20" s="1"/>
  <c r="D57" i="20"/>
  <c r="G57" i="20" s="1"/>
  <c r="C57" i="20"/>
  <c r="O55" i="20"/>
  <c r="N55" i="20"/>
  <c r="M55" i="20"/>
  <c r="L55" i="20"/>
  <c r="K55" i="20"/>
  <c r="J55" i="20"/>
  <c r="E55" i="20"/>
  <c r="F55" i="20" s="1"/>
  <c r="D55" i="20"/>
  <c r="G55" i="20" s="1"/>
  <c r="C55" i="20"/>
  <c r="O54" i="20"/>
  <c r="N54" i="20"/>
  <c r="M54" i="20"/>
  <c r="L54" i="20"/>
  <c r="K54" i="20"/>
  <c r="J54" i="20"/>
  <c r="E54" i="20"/>
  <c r="F54" i="20" s="1"/>
  <c r="D54" i="20"/>
  <c r="G54" i="20" s="1"/>
  <c r="C54" i="20"/>
  <c r="B54" i="20"/>
  <c r="O53" i="20"/>
  <c r="N53" i="20"/>
  <c r="M53" i="20"/>
  <c r="L53" i="20"/>
  <c r="K53" i="20"/>
  <c r="J53" i="20"/>
  <c r="E53" i="20"/>
  <c r="F53" i="20" s="1"/>
  <c r="D53" i="20"/>
  <c r="G53" i="20" s="1"/>
  <c r="C53" i="20"/>
  <c r="B53" i="20"/>
  <c r="O52" i="20"/>
  <c r="N52" i="20"/>
  <c r="M52" i="20"/>
  <c r="L52" i="20"/>
  <c r="K52" i="20"/>
  <c r="J52" i="20"/>
  <c r="E52" i="20"/>
  <c r="F52" i="20" s="1"/>
  <c r="D52" i="20"/>
  <c r="G52" i="20" s="1"/>
  <c r="C52" i="20"/>
  <c r="B52" i="20"/>
  <c r="B51" i="20"/>
  <c r="C48" i="20"/>
  <c r="N47" i="20"/>
  <c r="M47" i="20"/>
  <c r="L47" i="20"/>
  <c r="K47" i="20"/>
  <c r="J47" i="20"/>
  <c r="H47" i="20"/>
  <c r="E47" i="20"/>
  <c r="F47" i="20" s="1"/>
  <c r="D47" i="20"/>
  <c r="G47" i="20" s="1"/>
  <c r="C47" i="20"/>
  <c r="B47" i="20"/>
  <c r="O46" i="20"/>
  <c r="M46" i="20"/>
  <c r="L46" i="20"/>
  <c r="K46" i="20"/>
  <c r="J46" i="20"/>
  <c r="E46" i="20"/>
  <c r="F46" i="20" s="1"/>
  <c r="D46" i="20"/>
  <c r="G46" i="20" s="1"/>
  <c r="C46" i="20"/>
  <c r="B46" i="20"/>
  <c r="O45" i="20"/>
  <c r="N45" i="20"/>
  <c r="M45" i="20"/>
  <c r="L45" i="20"/>
  <c r="K45" i="20"/>
  <c r="J45" i="20"/>
  <c r="E45" i="20"/>
  <c r="F45" i="20" s="1"/>
  <c r="D45" i="20"/>
  <c r="G45" i="20" s="1"/>
  <c r="B45" i="20"/>
  <c r="O44" i="20"/>
  <c r="N44" i="20"/>
  <c r="M44" i="20"/>
  <c r="L44" i="20"/>
  <c r="K44" i="20"/>
  <c r="J44" i="20"/>
  <c r="E44" i="20"/>
  <c r="F44" i="20" s="1"/>
  <c r="D44" i="20"/>
  <c r="G44" i="20" s="1"/>
  <c r="C44" i="20"/>
  <c r="B44" i="20"/>
  <c r="O43" i="20"/>
  <c r="N43" i="20"/>
  <c r="M43" i="20"/>
  <c r="L43" i="20"/>
  <c r="K43" i="20"/>
  <c r="J43" i="20"/>
  <c r="I43" i="20"/>
  <c r="E43" i="20"/>
  <c r="F43" i="20" s="1"/>
  <c r="D43" i="20"/>
  <c r="G43" i="20" s="1"/>
  <c r="C43" i="20"/>
  <c r="B43" i="20"/>
  <c r="O42" i="20"/>
  <c r="N42" i="20"/>
  <c r="M42" i="20"/>
  <c r="L42" i="20"/>
  <c r="K42" i="20"/>
  <c r="J42" i="20"/>
  <c r="E42" i="20"/>
  <c r="F42" i="20" s="1"/>
  <c r="D42" i="20"/>
  <c r="G42" i="20" s="1"/>
  <c r="C42" i="20"/>
  <c r="B42" i="20"/>
  <c r="O41" i="20"/>
  <c r="N41" i="20"/>
  <c r="M41" i="20"/>
  <c r="L41" i="20"/>
  <c r="K41" i="20"/>
  <c r="J41" i="20"/>
  <c r="E41" i="20"/>
  <c r="F41" i="20" s="1"/>
  <c r="D41" i="20"/>
  <c r="G41" i="20" s="1"/>
  <c r="C41" i="20"/>
  <c r="O40" i="20"/>
  <c r="N40" i="20"/>
  <c r="M40" i="20"/>
  <c r="L40" i="20"/>
  <c r="K40" i="20"/>
  <c r="J40" i="20"/>
  <c r="E40" i="20"/>
  <c r="F40" i="20" s="1"/>
  <c r="D40" i="20"/>
  <c r="G40" i="20" s="1"/>
  <c r="C40" i="20"/>
  <c r="B40" i="20"/>
  <c r="O39" i="20"/>
  <c r="N39" i="20"/>
  <c r="M39" i="20"/>
  <c r="L39" i="20"/>
  <c r="K39" i="20"/>
  <c r="J39" i="20"/>
  <c r="E39" i="20"/>
  <c r="F39" i="20" s="1"/>
  <c r="D39" i="20"/>
  <c r="G39" i="20" s="1"/>
  <c r="C39" i="20"/>
  <c r="B39" i="20"/>
  <c r="O38" i="20"/>
  <c r="N38" i="20"/>
  <c r="M38" i="20"/>
  <c r="L38" i="20"/>
  <c r="K38" i="20"/>
  <c r="J38" i="20"/>
  <c r="E38" i="20"/>
  <c r="F38" i="20" s="1"/>
  <c r="D38" i="20"/>
  <c r="G38" i="20" s="1"/>
  <c r="C38" i="20"/>
  <c r="B38" i="20"/>
  <c r="O37" i="20"/>
  <c r="N37" i="20"/>
  <c r="M37" i="20"/>
  <c r="L37" i="20"/>
  <c r="K37" i="20"/>
  <c r="J37" i="20"/>
  <c r="E37" i="20"/>
  <c r="F37" i="20" s="1"/>
  <c r="D37" i="20"/>
  <c r="G37" i="20" s="1"/>
  <c r="C37" i="20"/>
  <c r="B37" i="20"/>
  <c r="O36" i="20"/>
  <c r="N36" i="20"/>
  <c r="M36" i="20"/>
  <c r="L36" i="20"/>
  <c r="K36" i="20"/>
  <c r="J36" i="20"/>
  <c r="E36" i="20"/>
  <c r="F36" i="20" s="1"/>
  <c r="D36" i="20"/>
  <c r="G36" i="20" s="1"/>
  <c r="C36" i="20"/>
  <c r="B36" i="20"/>
  <c r="O35" i="20"/>
  <c r="N35" i="20"/>
  <c r="M35" i="20"/>
  <c r="L35" i="20"/>
  <c r="K35" i="20"/>
  <c r="J35" i="20"/>
  <c r="E35" i="20"/>
  <c r="F35" i="20" s="1"/>
  <c r="D35" i="20"/>
  <c r="G35" i="20" s="1"/>
  <c r="C35" i="20"/>
  <c r="B35" i="20"/>
  <c r="B34" i="20"/>
  <c r="N30" i="20"/>
  <c r="M30" i="20"/>
  <c r="L30" i="20"/>
  <c r="K30" i="20"/>
  <c r="J30" i="20"/>
  <c r="H30" i="20"/>
  <c r="E30" i="20"/>
  <c r="F30" i="20" s="1"/>
  <c r="D30" i="20"/>
  <c r="G30" i="20" s="1"/>
  <c r="C30" i="20"/>
  <c r="B30" i="20"/>
  <c r="O28" i="20"/>
  <c r="N28" i="20"/>
  <c r="M28" i="20"/>
  <c r="L28" i="20"/>
  <c r="K28" i="20"/>
  <c r="J28" i="20"/>
  <c r="E28" i="20"/>
  <c r="F28" i="20" s="1"/>
  <c r="D28" i="20"/>
  <c r="G28" i="20" s="1"/>
  <c r="B28" i="20"/>
  <c r="O27" i="20"/>
  <c r="N27" i="20"/>
  <c r="M27" i="20"/>
  <c r="L27" i="20"/>
  <c r="K27" i="20"/>
  <c r="E27" i="20"/>
  <c r="F27" i="20" s="1"/>
  <c r="D27" i="20"/>
  <c r="G27" i="20" s="1"/>
  <c r="C27" i="20"/>
  <c r="B27" i="20"/>
  <c r="O26" i="20"/>
  <c r="N26" i="20"/>
  <c r="M26" i="20"/>
  <c r="L26" i="20"/>
  <c r="K26" i="20"/>
  <c r="J26" i="20"/>
  <c r="E26" i="20"/>
  <c r="F26" i="20" s="1"/>
  <c r="D26" i="20"/>
  <c r="G26" i="20" s="1"/>
  <c r="C26" i="20"/>
  <c r="B26" i="20"/>
  <c r="O25" i="20"/>
  <c r="N25" i="20"/>
  <c r="M25" i="20"/>
  <c r="L25" i="20"/>
  <c r="K25" i="20"/>
  <c r="J25" i="20"/>
  <c r="E25" i="20"/>
  <c r="F25" i="20" s="1"/>
  <c r="D25" i="20"/>
  <c r="G25" i="20" s="1"/>
  <c r="C25" i="20"/>
  <c r="B25" i="20"/>
  <c r="O24" i="20"/>
  <c r="N24" i="20"/>
  <c r="M24" i="20"/>
  <c r="L24" i="20"/>
  <c r="K24" i="20"/>
  <c r="J24" i="20"/>
  <c r="E24" i="20"/>
  <c r="F24" i="20" s="1"/>
  <c r="D24" i="20"/>
  <c r="G24" i="20" s="1"/>
  <c r="C24" i="20"/>
  <c r="B24" i="20"/>
  <c r="O23" i="20"/>
  <c r="N23" i="20"/>
  <c r="M23" i="20"/>
  <c r="L23" i="20"/>
  <c r="K23" i="20"/>
  <c r="E23" i="20"/>
  <c r="F23" i="20" s="1"/>
  <c r="D23" i="20"/>
  <c r="G23" i="20" s="1"/>
  <c r="C23" i="20"/>
  <c r="O22" i="20"/>
  <c r="N22" i="20"/>
  <c r="M22" i="20"/>
  <c r="L22" i="20"/>
  <c r="K22" i="20"/>
  <c r="J22" i="20"/>
  <c r="E22" i="20"/>
  <c r="F22" i="20" s="1"/>
  <c r="D22" i="20"/>
  <c r="G22" i="20" s="1"/>
  <c r="C22" i="20"/>
  <c r="O21" i="20"/>
  <c r="N21" i="20"/>
  <c r="M21" i="20"/>
  <c r="L21" i="20"/>
  <c r="K21" i="20"/>
  <c r="J21" i="20"/>
  <c r="E21" i="20"/>
  <c r="F21" i="20" s="1"/>
  <c r="D21" i="20"/>
  <c r="G21" i="20" s="1"/>
  <c r="C21" i="20"/>
  <c r="B21" i="20"/>
  <c r="O20" i="20"/>
  <c r="N20" i="20"/>
  <c r="M20" i="20"/>
  <c r="L20" i="20"/>
  <c r="K20" i="20"/>
  <c r="J20" i="20"/>
  <c r="E20" i="20"/>
  <c r="F20" i="20" s="1"/>
  <c r="D20" i="20"/>
  <c r="G20" i="20" s="1"/>
  <c r="C20" i="20"/>
  <c r="B20" i="20"/>
  <c r="B19" i="20"/>
  <c r="O16" i="20"/>
  <c r="O15" i="20"/>
  <c r="N15" i="20"/>
  <c r="M15" i="20"/>
  <c r="L15" i="20"/>
  <c r="K15" i="20"/>
  <c r="J15" i="20"/>
  <c r="E15" i="20"/>
  <c r="F15" i="20" s="1"/>
  <c r="D15" i="20"/>
  <c r="G15" i="20" s="1"/>
  <c r="B15" i="20"/>
  <c r="O10" i="20"/>
  <c r="N10" i="20"/>
  <c r="M10" i="20"/>
  <c r="L10" i="20"/>
  <c r="K10" i="20"/>
  <c r="J10" i="20"/>
  <c r="E10" i="20"/>
  <c r="F10" i="20" s="1"/>
  <c r="D10" i="20"/>
  <c r="G10" i="20" s="1"/>
  <c r="C10" i="20"/>
  <c r="B10" i="20"/>
  <c r="O9" i="20"/>
  <c r="N9" i="20"/>
  <c r="M9" i="20"/>
  <c r="L9" i="20"/>
  <c r="K9" i="20"/>
  <c r="J9" i="20"/>
  <c r="E9" i="20"/>
  <c r="F9" i="20" s="1"/>
  <c r="D9" i="20"/>
  <c r="G9" i="20" s="1"/>
  <c r="C9" i="20"/>
  <c r="B9" i="20"/>
  <c r="O8" i="20"/>
  <c r="N8" i="20"/>
  <c r="M8" i="20"/>
  <c r="L8" i="20"/>
  <c r="K8" i="20"/>
  <c r="J8" i="20"/>
  <c r="E8" i="20"/>
  <c r="F8" i="20" s="1"/>
  <c r="D8" i="20"/>
  <c r="G8" i="20" s="1"/>
  <c r="C8" i="20"/>
  <c r="B8" i="20"/>
  <c r="O7" i="20"/>
  <c r="N7" i="20"/>
  <c r="M7" i="20"/>
  <c r="L7" i="20"/>
  <c r="K7" i="20"/>
  <c r="J7" i="20"/>
  <c r="I7" i="20"/>
  <c r="E7" i="20"/>
  <c r="F7" i="20" s="1"/>
  <c r="D7" i="20"/>
  <c r="G7" i="20" s="1"/>
  <c r="C7" i="20"/>
  <c r="B7" i="20"/>
  <c r="O6" i="20"/>
  <c r="N6" i="20"/>
  <c r="M6" i="20"/>
  <c r="L6" i="20"/>
  <c r="K6" i="20"/>
  <c r="J6" i="20"/>
  <c r="E6" i="20"/>
  <c r="F6" i="20" s="1"/>
  <c r="D6" i="20"/>
  <c r="G6" i="20" s="1"/>
  <c r="C6" i="20"/>
  <c r="B6" i="20"/>
  <c r="O5" i="20"/>
  <c r="N5" i="20"/>
  <c r="M5" i="20"/>
  <c r="L5" i="20"/>
  <c r="K5" i="20"/>
  <c r="J5" i="20"/>
  <c r="E5" i="20"/>
  <c r="F5" i="20" s="1"/>
  <c r="D5" i="20"/>
  <c r="G5" i="20" s="1"/>
  <c r="C5" i="20"/>
  <c r="B5" i="20"/>
  <c r="O4" i="20"/>
  <c r="N4" i="20"/>
  <c r="M4" i="20"/>
  <c r="L4" i="20"/>
  <c r="K4" i="20"/>
  <c r="J4" i="20"/>
  <c r="E4" i="20"/>
  <c r="F4" i="20" s="1"/>
  <c r="D4" i="20"/>
  <c r="G4" i="20" s="1"/>
  <c r="C4" i="20"/>
  <c r="B4" i="20"/>
  <c r="O3" i="20"/>
  <c r="N3" i="20"/>
  <c r="M3" i="20"/>
  <c r="L3" i="20"/>
  <c r="K3" i="20"/>
  <c r="J3" i="20"/>
  <c r="E3" i="20"/>
  <c r="F3" i="20" s="1"/>
  <c r="D3" i="20"/>
  <c r="G3" i="20" s="1"/>
  <c r="C3" i="20"/>
  <c r="B3" i="20"/>
  <c r="AK26" i="5"/>
  <c r="D168" i="5" l="1"/>
  <c r="D161" i="5"/>
  <c r="D160" i="5"/>
  <c r="F152" i="5"/>
  <c r="D151" i="5"/>
  <c r="D149" i="5"/>
  <c r="AK126" i="5"/>
  <c r="W26" i="5"/>
  <c r="R26" i="5"/>
  <c r="F160" i="5" l="1"/>
  <c r="W45" i="5"/>
  <c r="G45" i="5"/>
  <c r="E28" i="5"/>
  <c r="W126" i="5"/>
  <c r="R126" i="5"/>
  <c r="G126" i="5"/>
  <c r="I126" i="5" l="1"/>
  <c r="H61" i="20"/>
  <c r="I45" i="5"/>
  <c r="H25" i="20"/>
  <c r="H45" i="5"/>
  <c r="H126" i="5"/>
  <c r="E96" i="5"/>
  <c r="V96" i="5"/>
  <c r="Q96" i="5"/>
  <c r="F96" i="5"/>
  <c r="R53" i="5"/>
  <c r="W53" i="5"/>
  <c r="G53" i="5"/>
  <c r="H53" i="5" l="1"/>
  <c r="H28" i="20"/>
  <c r="J45" i="5"/>
  <c r="I25" i="20"/>
  <c r="J126" i="5"/>
  <c r="I61" i="20"/>
  <c r="I53" i="5"/>
  <c r="J53" i="5" l="1"/>
  <c r="I28" i="20"/>
  <c r="W94" i="5"/>
  <c r="W96" i="5" s="1"/>
  <c r="G94" i="5"/>
  <c r="R96" i="5"/>
  <c r="AB29" i="5"/>
  <c r="AA29" i="5"/>
  <c r="N16" i="20" s="1"/>
  <c r="G26" i="5"/>
  <c r="H45" i="20" l="1"/>
  <c r="I94" i="5"/>
  <c r="I45" i="20" s="1"/>
  <c r="H94" i="5"/>
  <c r="I26" i="5"/>
  <c r="H15" i="20"/>
  <c r="G96" i="5"/>
  <c r="H26" i="5"/>
  <c r="H96" i="5" l="1"/>
  <c r="J26" i="5"/>
  <c r="I15" i="20"/>
  <c r="J94" i="5"/>
  <c r="I96" i="5"/>
  <c r="O131" i="5" l="1"/>
  <c r="J96" i="5"/>
  <c r="K131" i="5"/>
  <c r="M131" i="5"/>
  <c r="I131" i="5"/>
  <c r="R76" i="5"/>
  <c r="G76" i="5"/>
  <c r="W76" i="5"/>
  <c r="M76" i="5"/>
  <c r="M4" i="8"/>
  <c r="N4" i="8" s="1"/>
  <c r="H76" i="5" l="1"/>
  <c r="H38" i="20"/>
  <c r="I76" i="5"/>
  <c r="P4" i="8"/>
  <c r="O4" i="8"/>
  <c r="J76" i="5" l="1"/>
  <c r="I38" i="20"/>
  <c r="C7" i="18"/>
  <c r="C12" i="18" s="1"/>
  <c r="C6" i="18"/>
  <c r="C5" i="18"/>
  <c r="C4" i="18"/>
  <c r="C3" i="18"/>
  <c r="C2" i="18"/>
  <c r="R2" i="18"/>
  <c r="Q2" i="18"/>
  <c r="P2" i="18"/>
  <c r="O2" i="18"/>
  <c r="N2" i="18"/>
  <c r="M2" i="18"/>
  <c r="L2" i="18"/>
  <c r="K2" i="18"/>
  <c r="J2" i="18"/>
  <c r="I2" i="18"/>
  <c r="H2" i="18"/>
  <c r="G2" i="18"/>
  <c r="F2" i="18"/>
  <c r="E2" i="18"/>
  <c r="D2" i="18"/>
  <c r="C16" i="18" l="1"/>
  <c r="B20" i="11"/>
  <c r="E20" i="11" s="1"/>
  <c r="A20" i="11"/>
  <c r="J3" i="15"/>
  <c r="E4" i="8"/>
  <c r="E5" i="8" s="1"/>
  <c r="F5" i="8" s="1"/>
  <c r="G5" i="8" s="1"/>
  <c r="C4" i="8"/>
  <c r="B4" i="8"/>
  <c r="H5" i="8" l="1"/>
  <c r="I5" i="8"/>
  <c r="F4" i="8"/>
  <c r="G4" i="8" s="1"/>
  <c r="I4" i="8" l="1"/>
  <c r="H4" i="8"/>
  <c r="D182" i="5" l="1"/>
  <c r="E14" i="8" s="1"/>
  <c r="E119" i="5"/>
  <c r="E120" i="5" l="1"/>
  <c r="AA64" i="5"/>
  <c r="N31" i="20" s="1"/>
  <c r="M124" i="5"/>
  <c r="R55" i="5"/>
  <c r="M28" i="5"/>
  <c r="V13" i="5"/>
  <c r="Q13" i="5"/>
  <c r="L13" i="5"/>
  <c r="Q8" i="5"/>
  <c r="V48" i="5"/>
  <c r="R23" i="5"/>
  <c r="R24" i="5" s="1"/>
  <c r="M39" i="5"/>
  <c r="W41" i="5"/>
  <c r="M40" i="5"/>
  <c r="R41" i="5"/>
  <c r="L42" i="5"/>
  <c r="V42" i="5"/>
  <c r="H6" i="16" a="1"/>
  <c r="H6" i="16" s="1"/>
  <c r="G6" i="16" a="1"/>
  <c r="G6" i="16" s="1"/>
  <c r="F6" i="16" a="1"/>
  <c r="F6" i="16" s="1"/>
  <c r="E6" i="16" a="1"/>
  <c r="E6" i="16" s="1"/>
  <c r="I6" i="16" a="1"/>
  <c r="I6" i="16" s="1"/>
  <c r="J6" i="16" a="1"/>
  <c r="J6" i="16" s="1"/>
  <c r="D6" i="16" a="1"/>
  <c r="D6" i="16" s="1"/>
  <c r="C6" i="16" a="1"/>
  <c r="C6" i="16" s="1"/>
  <c r="B6" i="16" a="1"/>
  <c r="B6" i="16" s="1"/>
  <c r="A6" i="16"/>
  <c r="J5" i="16"/>
  <c r="I5" i="16"/>
  <c r="H5" i="16"/>
  <c r="G5" i="16"/>
  <c r="F5" i="16"/>
  <c r="E5" i="16"/>
  <c r="D5" i="16"/>
  <c r="C5" i="16"/>
  <c r="B5" i="16"/>
  <c r="A5" i="16"/>
  <c r="J4" i="16"/>
  <c r="I4" i="16"/>
  <c r="H4" i="16"/>
  <c r="G4" i="16"/>
  <c r="F4" i="16"/>
  <c r="E4" i="16"/>
  <c r="D4" i="16"/>
  <c r="C4" i="16"/>
  <c r="B4" i="16"/>
  <c r="A4" i="16"/>
  <c r="J3" i="16"/>
  <c r="I3" i="16"/>
  <c r="H3" i="16"/>
  <c r="G3" i="16"/>
  <c r="F3" i="16"/>
  <c r="E3" i="16"/>
  <c r="D3" i="16"/>
  <c r="C3" i="16"/>
  <c r="B3" i="16"/>
  <c r="A3" i="16"/>
  <c r="M74" i="5"/>
  <c r="R74" i="5"/>
  <c r="M75" i="5"/>
  <c r="R75" i="5"/>
  <c r="L6" i="15"/>
  <c r="K6" i="15"/>
  <c r="J6" i="15"/>
  <c r="L5" i="15"/>
  <c r="K5" i="15"/>
  <c r="J5" i="15"/>
  <c r="L4" i="15"/>
  <c r="K4" i="15"/>
  <c r="J4" i="15"/>
  <c r="I6" i="15"/>
  <c r="I5" i="15"/>
  <c r="I4" i="15"/>
  <c r="G45" i="15"/>
  <c r="F45" i="15"/>
  <c r="E45" i="15"/>
  <c r="B41" i="15"/>
  <c r="C51" i="15"/>
  <c r="B51" i="15"/>
  <c r="C50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2" i="15"/>
  <c r="B42" i="15"/>
  <c r="C40" i="15"/>
  <c r="B40" i="15"/>
  <c r="C39" i="15"/>
  <c r="B39" i="15"/>
  <c r="C38" i="15"/>
  <c r="B38" i="15"/>
  <c r="B37" i="15"/>
  <c r="C36" i="15"/>
  <c r="B36" i="15"/>
  <c r="C35" i="15"/>
  <c r="B35" i="15"/>
  <c r="G30" i="15"/>
  <c r="F30" i="15"/>
  <c r="E30" i="15"/>
  <c r="G15" i="15"/>
  <c r="F15" i="15"/>
  <c r="E15" i="15"/>
  <c r="B14" i="15"/>
  <c r="C14" i="15"/>
  <c r="C11" i="15"/>
  <c r="C12" i="15"/>
  <c r="L3" i="15"/>
  <c r="K3" i="15"/>
  <c r="I3" i="15"/>
  <c r="G3" i="15"/>
  <c r="F3" i="15"/>
  <c r="E3" i="15"/>
  <c r="M42" i="5" l="1"/>
  <c r="J7" i="15"/>
  <c r="K7" i="15"/>
  <c r="L7" i="15"/>
  <c r="J8" i="15" l="1"/>
  <c r="L8" i="15"/>
  <c r="K8" i="15"/>
  <c r="B5" i="15" l="1"/>
  <c r="C5" i="15"/>
  <c r="B7" i="15"/>
  <c r="C34" i="15"/>
  <c r="B34" i="15"/>
  <c r="C33" i="15"/>
  <c r="B33" i="15"/>
  <c r="C32" i="15"/>
  <c r="B32" i="15"/>
  <c r="B31" i="15"/>
  <c r="C30" i="15"/>
  <c r="B30" i="15"/>
  <c r="C29" i="15"/>
  <c r="B29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B12" i="15"/>
  <c r="B11" i="15"/>
  <c r="C10" i="15"/>
  <c r="B10" i="15"/>
  <c r="C9" i="15"/>
  <c r="B9" i="15"/>
  <c r="C8" i="15"/>
  <c r="B8" i="15"/>
  <c r="C7" i="15"/>
  <c r="C6" i="15"/>
  <c r="B6" i="15"/>
  <c r="C4" i="15"/>
  <c r="B4" i="15"/>
  <c r="C3" i="15"/>
  <c r="B3" i="15"/>
  <c r="C2" i="15"/>
  <c r="B2" i="15"/>
  <c r="AK117" i="5"/>
  <c r="AK116" i="5"/>
  <c r="AK115" i="5"/>
  <c r="C44" i="14"/>
  <c r="C45" i="14" s="1"/>
  <c r="J52" i="11"/>
  <c r="C44" i="13"/>
  <c r="C45" i="13" s="1"/>
  <c r="D183" i="5"/>
  <c r="E15" i="8" l="1"/>
  <c r="F15" i="8" s="1"/>
  <c r="G15" i="8" s="1"/>
  <c r="F164" i="5"/>
  <c r="V86" i="5"/>
  <c r="Q86" i="5"/>
  <c r="F86" i="5"/>
  <c r="V82" i="5"/>
  <c r="Q82" i="5"/>
  <c r="F82" i="5"/>
  <c r="E82" i="5"/>
  <c r="E86" i="5"/>
  <c r="W145" i="5"/>
  <c r="G47" i="5"/>
  <c r="G19" i="5"/>
  <c r="AM113" i="12"/>
  <c r="AI113" i="12"/>
  <c r="V113" i="12"/>
  <c r="U113" i="12"/>
  <c r="AK111" i="12"/>
  <c r="AF111" i="12"/>
  <c r="S111" i="12"/>
  <c r="Q111" i="12"/>
  <c r="P111" i="12"/>
  <c r="O111" i="12"/>
  <c r="N111" i="12"/>
  <c r="M111" i="12"/>
  <c r="L111" i="12"/>
  <c r="J111" i="12"/>
  <c r="I111" i="12"/>
  <c r="H111" i="12"/>
  <c r="F111" i="12"/>
  <c r="E111" i="12"/>
  <c r="D111" i="12"/>
  <c r="C111" i="12"/>
  <c r="AM109" i="12"/>
  <c r="AI109" i="12"/>
  <c r="V109" i="12"/>
  <c r="U109" i="12"/>
  <c r="AC108" i="12"/>
  <c r="H108" i="12"/>
  <c r="G108" i="12"/>
  <c r="E108" i="12"/>
  <c r="D108" i="12"/>
  <c r="C108" i="12"/>
  <c r="AO107" i="12"/>
  <c r="AN107" i="12"/>
  <c r="AJ107" i="12"/>
  <c r="AH107" i="12"/>
  <c r="AE107" i="12"/>
  <c r="AD107" i="12"/>
  <c r="AB107" i="12"/>
  <c r="Y107" i="12"/>
  <c r="W107" i="12"/>
  <c r="N107" i="12"/>
  <c r="I107" i="12"/>
  <c r="G107" i="12"/>
  <c r="AQ106" i="12"/>
  <c r="AP106" i="12"/>
  <c r="AL106" i="12"/>
  <c r="AK106" i="12"/>
  <c r="AG106" i="12"/>
  <c r="AF106" i="12"/>
  <c r="T106" i="12"/>
  <c r="S106" i="12"/>
  <c r="R106" i="12"/>
  <c r="Q106" i="12"/>
  <c r="P106" i="12"/>
  <c r="O106" i="12"/>
  <c r="M106" i="12"/>
  <c r="L106" i="12"/>
  <c r="K106" i="12"/>
  <c r="J106" i="12"/>
  <c r="F106" i="12"/>
  <c r="C104" i="12"/>
  <c r="AQ103" i="12"/>
  <c r="AQ111" i="12" s="1"/>
  <c r="AP103" i="12"/>
  <c r="AP111" i="12" s="1"/>
  <c r="AO103" i="12"/>
  <c r="AN103" i="12"/>
  <c r="AJ103" i="12"/>
  <c r="AF103" i="12"/>
  <c r="Q103" i="12"/>
  <c r="G103" i="12"/>
  <c r="C103" i="12"/>
  <c r="AQ100" i="12"/>
  <c r="AP100" i="12"/>
  <c r="AO100" i="12"/>
  <c r="AN100" i="12"/>
  <c r="AM100" i="12"/>
  <c r="AL100" i="12"/>
  <c r="AK100" i="12"/>
  <c r="AJ100" i="12"/>
  <c r="AI100" i="12"/>
  <c r="AH100" i="12"/>
  <c r="AG100" i="12"/>
  <c r="AF100" i="12"/>
  <c r="AE100" i="12"/>
  <c r="AD100" i="12"/>
  <c r="AC100" i="12"/>
  <c r="AB100" i="12"/>
  <c r="Z100" i="12"/>
  <c r="Y100" i="12"/>
  <c r="X100" i="12"/>
  <c r="W100" i="12"/>
  <c r="V100" i="12"/>
  <c r="U100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AR2" i="12"/>
  <c r="AQ2" i="12"/>
  <c r="AP2" i="12"/>
  <c r="AO2" i="12"/>
  <c r="AN2" i="12"/>
  <c r="AM2" i="12"/>
  <c r="AL2" i="12"/>
  <c r="AK2" i="12"/>
  <c r="AJ2" i="12"/>
  <c r="AI2" i="12"/>
  <c r="AH2" i="12"/>
  <c r="AG2" i="12"/>
  <c r="AF2" i="12"/>
  <c r="AE2" i="12"/>
  <c r="AD2" i="12"/>
  <c r="AC2" i="12"/>
  <c r="AB2" i="12"/>
  <c r="Z2" i="12"/>
  <c r="Y2" i="12"/>
  <c r="X2" i="12"/>
  <c r="W2" i="12"/>
  <c r="V2" i="12"/>
  <c r="U2" i="12"/>
  <c r="T2" i="12"/>
  <c r="S2" i="12"/>
  <c r="R2" i="12"/>
  <c r="Q2" i="12"/>
  <c r="P2" i="12"/>
  <c r="O2" i="12"/>
  <c r="N2" i="12"/>
  <c r="M2" i="12"/>
  <c r="L2" i="12"/>
  <c r="K2" i="12"/>
  <c r="J2" i="12"/>
  <c r="I2" i="12"/>
  <c r="H2" i="12"/>
  <c r="G2" i="12"/>
  <c r="F2" i="12"/>
  <c r="E2" i="12"/>
  <c r="D2" i="12"/>
  <c r="C2" i="12"/>
  <c r="B44" i="11"/>
  <c r="E44" i="11" s="1"/>
  <c r="C28" i="11"/>
  <c r="A13" i="11"/>
  <c r="B13" i="11"/>
  <c r="G13" i="11" s="1"/>
  <c r="A19" i="11"/>
  <c r="B19" i="11"/>
  <c r="E19" i="11" s="1"/>
  <c r="B48" i="11"/>
  <c r="H48" i="11" s="1"/>
  <c r="A48" i="11"/>
  <c r="B47" i="11"/>
  <c r="F47" i="11" s="1"/>
  <c r="A47" i="11"/>
  <c r="B46" i="11"/>
  <c r="E46" i="11" s="1"/>
  <c r="A46" i="11"/>
  <c r="B45" i="11"/>
  <c r="E45" i="11" s="1"/>
  <c r="A45" i="11"/>
  <c r="A44" i="11"/>
  <c r="B43" i="11"/>
  <c r="F43" i="11" s="1"/>
  <c r="A43" i="11"/>
  <c r="B42" i="11"/>
  <c r="G42" i="11" s="1"/>
  <c r="A42" i="11"/>
  <c r="B41" i="11"/>
  <c r="G41" i="11" s="1"/>
  <c r="A41" i="11"/>
  <c r="B40" i="11"/>
  <c r="F40" i="11" s="1"/>
  <c r="A40" i="11"/>
  <c r="B39" i="11"/>
  <c r="F39" i="11" s="1"/>
  <c r="A39" i="11"/>
  <c r="B38" i="11"/>
  <c r="A38" i="11"/>
  <c r="B37" i="11"/>
  <c r="F37" i="11" s="1"/>
  <c r="A37" i="11"/>
  <c r="B36" i="11"/>
  <c r="H36" i="11" s="1"/>
  <c r="A36" i="11"/>
  <c r="B35" i="11"/>
  <c r="F35" i="11" s="1"/>
  <c r="A35" i="11"/>
  <c r="B34" i="11"/>
  <c r="F34" i="11" s="1"/>
  <c r="A34" i="11"/>
  <c r="B33" i="11"/>
  <c r="F33" i="11" s="1"/>
  <c r="A33" i="11"/>
  <c r="B32" i="11"/>
  <c r="H32" i="11" s="1"/>
  <c r="A32" i="11"/>
  <c r="B31" i="11"/>
  <c r="F31" i="11" s="1"/>
  <c r="A31" i="11"/>
  <c r="B30" i="11"/>
  <c r="H30" i="11" s="1"/>
  <c r="A30" i="11"/>
  <c r="B29" i="11"/>
  <c r="E29" i="11" s="1"/>
  <c r="A29" i="11"/>
  <c r="B28" i="11"/>
  <c r="F28" i="11" s="1"/>
  <c r="A28" i="11"/>
  <c r="B27" i="11"/>
  <c r="G27" i="11" s="1"/>
  <c r="A27" i="11"/>
  <c r="B26" i="11"/>
  <c r="F26" i="11" s="1"/>
  <c r="A26" i="11"/>
  <c r="B25" i="11"/>
  <c r="F25" i="11" s="1"/>
  <c r="A25" i="11"/>
  <c r="B24" i="11"/>
  <c r="A24" i="11"/>
  <c r="B23" i="11"/>
  <c r="A23" i="11"/>
  <c r="B22" i="11"/>
  <c r="E22" i="11" s="1"/>
  <c r="A22" i="11"/>
  <c r="B21" i="11"/>
  <c r="E21" i="11" s="1"/>
  <c r="A21" i="11"/>
  <c r="B18" i="11"/>
  <c r="F18" i="11" s="1"/>
  <c r="A18" i="11"/>
  <c r="B17" i="11"/>
  <c r="E17" i="11" s="1"/>
  <c r="A17" i="11"/>
  <c r="B16" i="11"/>
  <c r="F16" i="11" s="1"/>
  <c r="A16" i="11"/>
  <c r="B15" i="11"/>
  <c r="E15" i="11" s="1"/>
  <c r="A15" i="11"/>
  <c r="B14" i="11"/>
  <c r="E14" i="11" s="1"/>
  <c r="A14" i="11"/>
  <c r="B12" i="11"/>
  <c r="F12" i="11" s="1"/>
  <c r="A12" i="11"/>
  <c r="B11" i="11"/>
  <c r="F11" i="11" s="1"/>
  <c r="A11" i="11"/>
  <c r="B10" i="11"/>
  <c r="E10" i="11" s="1"/>
  <c r="A10" i="11"/>
  <c r="B9" i="11"/>
  <c r="H9" i="11" s="1"/>
  <c r="A9" i="11"/>
  <c r="B8" i="11"/>
  <c r="E8" i="11" s="1"/>
  <c r="A8" i="11"/>
  <c r="B7" i="11"/>
  <c r="H7" i="11" s="1"/>
  <c r="A7" i="11"/>
  <c r="B6" i="11"/>
  <c r="F6" i="11" s="1"/>
  <c r="A6" i="11"/>
  <c r="B5" i="11"/>
  <c r="F5" i="11" s="1"/>
  <c r="A5" i="11"/>
  <c r="B4" i="11"/>
  <c r="E4" i="11" s="1"/>
  <c r="A4" i="11"/>
  <c r="B3" i="11"/>
  <c r="E3" i="11" s="1"/>
  <c r="A3" i="11"/>
  <c r="B2" i="11"/>
  <c r="E2" i="11" s="1"/>
  <c r="A2" i="11"/>
  <c r="B1" i="11"/>
  <c r="A1" i="11"/>
  <c r="V119" i="5"/>
  <c r="Q119" i="5"/>
  <c r="L119" i="5"/>
  <c r="F119" i="5"/>
  <c r="M119" i="5"/>
  <c r="H55" i="20"/>
  <c r="W80" i="5"/>
  <c r="R80" i="5"/>
  <c r="R82" i="5" s="1"/>
  <c r="G80" i="5"/>
  <c r="L120" i="5" l="1"/>
  <c r="H19" i="5"/>
  <c r="H10" i="20"/>
  <c r="F120" i="5"/>
  <c r="Q120" i="5"/>
  <c r="I80" i="5"/>
  <c r="H40" i="20"/>
  <c r="V120" i="5"/>
  <c r="H47" i="5"/>
  <c r="H27" i="20"/>
  <c r="X145" i="5"/>
  <c r="C114" i="12"/>
  <c r="D114" i="12" s="1"/>
  <c r="M110" i="12"/>
  <c r="N110" i="12" s="1"/>
  <c r="I115" i="5"/>
  <c r="I55" i="20" s="1"/>
  <c r="AS103" i="12"/>
  <c r="I47" i="5"/>
  <c r="I19" i="5"/>
  <c r="X143" i="5"/>
  <c r="D40" i="11"/>
  <c r="D26" i="11"/>
  <c r="D12" i="11"/>
  <c r="B49" i="11"/>
  <c r="AI110" i="12"/>
  <c r="V110" i="12"/>
  <c r="AF110" i="12"/>
  <c r="C112" i="12"/>
  <c r="D112" i="12" s="1"/>
  <c r="D110" i="12"/>
  <c r="E110" i="12" s="1"/>
  <c r="G110" i="12"/>
  <c r="H110" i="12" s="1"/>
  <c r="J110" i="12"/>
  <c r="K110" i="12" s="1"/>
  <c r="G49" i="11"/>
  <c r="H49" i="11"/>
  <c r="E49" i="11"/>
  <c r="F49" i="11"/>
  <c r="D48" i="11"/>
  <c r="H80" i="5"/>
  <c r="I15" i="8"/>
  <c r="H15" i="8"/>
  <c r="F14" i="8"/>
  <c r="G14" i="8" s="1"/>
  <c r="AG110" i="12" l="1"/>
  <c r="W110" i="12"/>
  <c r="AJ110" i="12"/>
  <c r="J19" i="5"/>
  <c r="I10" i="20"/>
  <c r="J47" i="5"/>
  <c r="I27" i="20"/>
  <c r="J80" i="5"/>
  <c r="I40" i="20"/>
  <c r="J115" i="5"/>
  <c r="D49" i="11"/>
  <c r="G50" i="11"/>
  <c r="F50" i="11"/>
  <c r="H50" i="11"/>
  <c r="G51" i="11"/>
  <c r="E51" i="11"/>
  <c r="E50" i="11"/>
  <c r="F51" i="11"/>
  <c r="H14" i="8"/>
  <c r="I14" i="8"/>
  <c r="J50" i="11" l="1"/>
  <c r="F151" i="5"/>
  <c r="F150" i="5"/>
  <c r="D152" i="5"/>
  <c r="D150" i="5"/>
  <c r="F148" i="5"/>
  <c r="R139" i="5"/>
  <c r="G118" i="5"/>
  <c r="H58" i="20" s="1"/>
  <c r="R117" i="5"/>
  <c r="R119" i="5" s="1"/>
  <c r="W119" i="5"/>
  <c r="H56" i="20"/>
  <c r="P136" i="5"/>
  <c r="P3" i="18" s="1"/>
  <c r="N136" i="5"/>
  <c r="N3" i="18" s="1"/>
  <c r="V28" i="5"/>
  <c r="Q28" i="5"/>
  <c r="L28" i="5"/>
  <c r="F28" i="5"/>
  <c r="W82" i="5"/>
  <c r="G82" i="5"/>
  <c r="V24" i="5"/>
  <c r="Q24" i="5"/>
  <c r="L24" i="5"/>
  <c r="F24" i="5"/>
  <c r="W23" i="5"/>
  <c r="M23" i="5"/>
  <c r="G23" i="5"/>
  <c r="H14" i="20" s="1"/>
  <c r="D153" i="5" l="1"/>
  <c r="H23" i="5"/>
  <c r="I117" i="5"/>
  <c r="H57" i="20"/>
  <c r="G119" i="5"/>
  <c r="H118" i="5"/>
  <c r="I82" i="5"/>
  <c r="I118" i="5"/>
  <c r="H82" i="5"/>
  <c r="I23" i="5"/>
  <c r="I14" i="20" s="1"/>
  <c r="I56" i="20" l="1"/>
  <c r="J117" i="5"/>
  <c r="I57" i="20"/>
  <c r="J118" i="5"/>
  <c r="I58" i="20"/>
  <c r="J23" i="5"/>
  <c r="I119" i="5"/>
  <c r="H119" i="5"/>
  <c r="J82" i="5"/>
  <c r="J119" i="5" l="1"/>
  <c r="R85" i="5"/>
  <c r="R86" i="5" s="1"/>
  <c r="AA99" i="5" l="1"/>
  <c r="E48" i="5"/>
  <c r="E78" i="5"/>
  <c r="AF101" i="5"/>
  <c r="AA102" i="5" l="1"/>
  <c r="N48" i="20" s="1"/>
  <c r="N46" i="20"/>
  <c r="AF102" i="5"/>
  <c r="O48" i="20" s="1"/>
  <c r="O47" i="20"/>
  <c r="R28" i="5"/>
  <c r="W85" i="5"/>
  <c r="H41" i="20"/>
  <c r="G85" i="5"/>
  <c r="W18" i="5"/>
  <c r="W28" i="5"/>
  <c r="W46" i="5"/>
  <c r="R46" i="5"/>
  <c r="G46" i="5"/>
  <c r="H26" i="20" s="1"/>
  <c r="AF63" i="5"/>
  <c r="Q48" i="5"/>
  <c r="L48" i="5"/>
  <c r="F48" i="5"/>
  <c r="W47" i="5"/>
  <c r="AF64" i="5" l="1"/>
  <c r="O31" i="20" s="1"/>
  <c r="O30" i="20"/>
  <c r="H85" i="5"/>
  <c r="H42" i="20"/>
  <c r="W86" i="5"/>
  <c r="G28" i="5"/>
  <c r="G86" i="5"/>
  <c r="H46" i="5"/>
  <c r="I46" i="5"/>
  <c r="I28" i="5"/>
  <c r="I85" i="5"/>
  <c r="I41" i="20"/>
  <c r="J85" i="5" l="1"/>
  <c r="I42" i="20"/>
  <c r="H86" i="5"/>
  <c r="J46" i="5"/>
  <c r="I26" i="20"/>
  <c r="I86" i="5"/>
  <c r="H28" i="5"/>
  <c r="J28" i="5"/>
  <c r="R141" i="5"/>
  <c r="R142" i="5"/>
  <c r="W140" i="5"/>
  <c r="X140" i="5" s="1"/>
  <c r="J86" i="5" l="1"/>
  <c r="R140" i="5"/>
  <c r="R122" i="5"/>
  <c r="R124" i="5" s="1"/>
  <c r="W123" i="5"/>
  <c r="W122" i="5"/>
  <c r="W113" i="5"/>
  <c r="W112" i="5"/>
  <c r="W120" i="5" s="1"/>
  <c r="R113" i="5"/>
  <c r="R112" i="5"/>
  <c r="M113" i="5"/>
  <c r="M112" i="5"/>
  <c r="M109" i="5"/>
  <c r="R109" i="5"/>
  <c r="W109" i="5"/>
  <c r="AG101" i="5"/>
  <c r="AG102" i="5" s="1"/>
  <c r="AB99" i="5"/>
  <c r="AB102" i="5" s="1"/>
  <c r="W91" i="5"/>
  <c r="W92" i="5" s="1"/>
  <c r="R89" i="5"/>
  <c r="R92" i="5" s="1"/>
  <c r="W77" i="5"/>
  <c r="W75" i="5"/>
  <c r="W74" i="5"/>
  <c r="R77" i="5"/>
  <c r="R78" i="5" s="1"/>
  <c r="M77" i="5"/>
  <c r="M78" i="5" s="1"/>
  <c r="W71" i="5"/>
  <c r="R71" i="5"/>
  <c r="M71" i="5"/>
  <c r="AG63" i="5"/>
  <c r="AG64" i="5" s="1"/>
  <c r="AB61" i="5"/>
  <c r="AB64" i="5" s="1"/>
  <c r="W44" i="5"/>
  <c r="W48" i="5" s="1"/>
  <c r="R44" i="5"/>
  <c r="R48" i="5" s="1"/>
  <c r="M44" i="5"/>
  <c r="M48" i="5" s="1"/>
  <c r="W40" i="5"/>
  <c r="W39" i="5"/>
  <c r="R40" i="5"/>
  <c r="R39" i="5"/>
  <c r="W36" i="5"/>
  <c r="R36" i="5"/>
  <c r="M36" i="5"/>
  <c r="M19" i="5"/>
  <c r="W19" i="5"/>
  <c r="F168" i="5" s="1"/>
  <c r="W16" i="5"/>
  <c r="M15" i="5"/>
  <c r="W12" i="5"/>
  <c r="W11" i="5"/>
  <c r="W10" i="5"/>
  <c r="R12" i="5"/>
  <c r="R11" i="5"/>
  <c r="R10" i="5"/>
  <c r="M12" i="5"/>
  <c r="M11" i="5"/>
  <c r="M10" i="5"/>
  <c r="W7" i="5"/>
  <c r="W8" i="5" s="1"/>
  <c r="R7" i="5"/>
  <c r="R8" i="5" s="1"/>
  <c r="M7" i="5"/>
  <c r="M8" i="5" s="1"/>
  <c r="W24" i="5" l="1"/>
  <c r="W42" i="5"/>
  <c r="W13" i="5"/>
  <c r="R120" i="5"/>
  <c r="W124" i="5"/>
  <c r="W78" i="5"/>
  <c r="M55" i="5"/>
  <c r="M24" i="5"/>
  <c r="W55" i="5"/>
  <c r="M120" i="5"/>
  <c r="M13" i="5"/>
  <c r="R42" i="5"/>
  <c r="R13" i="5"/>
  <c r="R29" i="5" s="1"/>
  <c r="W29" i="5" l="1"/>
  <c r="M29" i="5"/>
  <c r="L78" i="5"/>
  <c r="D16" i="7" l="1"/>
  <c r="B16" i="7"/>
  <c r="B6" i="7" l="1"/>
  <c r="B5" i="7"/>
  <c r="D12" i="7" l="1"/>
  <c r="B12" i="7"/>
  <c r="Q12" i="4" l="1"/>
  <c r="D24" i="4"/>
  <c r="H24" i="4" s="1"/>
  <c r="D6" i="4"/>
  <c r="C6" i="4"/>
  <c r="L6" i="4" s="1"/>
  <c r="Q6" i="4" s="1"/>
  <c r="D9" i="4" l="1"/>
  <c r="F9" i="4" s="1"/>
  <c r="C9" i="4"/>
  <c r="L9" i="4" s="1"/>
  <c r="Q9" i="4" s="1"/>
  <c r="D7" i="4"/>
  <c r="F7" i="4" s="1"/>
  <c r="C7" i="4"/>
  <c r="L7" i="4" s="1"/>
  <c r="D32" i="4"/>
  <c r="F32" i="4" s="1"/>
  <c r="C32" i="4"/>
  <c r="L32" i="4" s="1"/>
  <c r="Q32" i="4" s="1"/>
  <c r="D30" i="4"/>
  <c r="I30" i="4" s="1"/>
  <c r="D29" i="4"/>
  <c r="C30" i="4"/>
  <c r="P7" i="4" s="1"/>
  <c r="C29" i="4"/>
  <c r="D31" i="4"/>
  <c r="F31" i="4" s="1"/>
  <c r="C31" i="4"/>
  <c r="N11" i="4" s="1"/>
  <c r="D28" i="4"/>
  <c r="F28" i="4" s="1"/>
  <c r="D27" i="4"/>
  <c r="F27" i="4" s="1"/>
  <c r="C28" i="4"/>
  <c r="N7" i="4" s="1"/>
  <c r="C27" i="4"/>
  <c r="L27" i="4" s="1"/>
  <c r="Q27" i="4" s="1"/>
  <c r="D26" i="4"/>
  <c r="E26" i="4" s="1"/>
  <c r="C26" i="4"/>
  <c r="L26" i="4" s="1"/>
  <c r="Q26" i="4" s="1"/>
  <c r="D25" i="4"/>
  <c r="I25" i="4" s="1"/>
  <c r="C25" i="4"/>
  <c r="L25" i="4" s="1"/>
  <c r="Q25" i="4" s="1"/>
  <c r="D23" i="4"/>
  <c r="I23" i="4" s="1"/>
  <c r="C23" i="4"/>
  <c r="L23" i="4" s="1"/>
  <c r="Q23" i="4" s="1"/>
  <c r="C24" i="4"/>
  <c r="L24" i="4" s="1"/>
  <c r="Q24" i="4" s="1"/>
  <c r="D22" i="4"/>
  <c r="F22" i="4" s="1"/>
  <c r="D21" i="4"/>
  <c r="F21" i="4" s="1"/>
  <c r="D20" i="4"/>
  <c r="F20" i="4" s="1"/>
  <c r="D19" i="4"/>
  <c r="E19" i="4" s="1"/>
  <c r="C22" i="4"/>
  <c r="N4" i="4" s="1"/>
  <c r="C21" i="4"/>
  <c r="M5" i="4" s="1"/>
  <c r="C20" i="4"/>
  <c r="L20" i="4" s="1"/>
  <c r="Q20" i="4" s="1"/>
  <c r="C19" i="4"/>
  <c r="L19" i="4" s="1"/>
  <c r="Q19" i="4" s="1"/>
  <c r="D12" i="4"/>
  <c r="F12" i="4" s="1"/>
  <c r="C12" i="4"/>
  <c r="M7" i="4" s="1"/>
  <c r="D18" i="4"/>
  <c r="F18" i="4" s="1"/>
  <c r="C18" i="4"/>
  <c r="L18" i="4" s="1"/>
  <c r="Q18" i="4" s="1"/>
  <c r="D17" i="4"/>
  <c r="F17" i="4" s="1"/>
  <c r="D16" i="4"/>
  <c r="E16" i="4" s="1"/>
  <c r="D15" i="4"/>
  <c r="F15" i="4" s="1"/>
  <c r="D14" i="4"/>
  <c r="F14" i="4" s="1"/>
  <c r="C17" i="4"/>
  <c r="M4" i="4" s="1"/>
  <c r="C16" i="4"/>
  <c r="L16" i="4" s="1"/>
  <c r="Q16" i="4" s="1"/>
  <c r="C15" i="4"/>
  <c r="M11" i="4" s="1"/>
  <c r="C14" i="4"/>
  <c r="L14" i="4" s="1"/>
  <c r="Q14" i="4" s="1"/>
  <c r="D13" i="4"/>
  <c r="E13" i="4" s="1"/>
  <c r="C13" i="4"/>
  <c r="L13" i="4" s="1"/>
  <c r="Q13" i="4" s="1"/>
  <c r="D11" i="4"/>
  <c r="F11" i="4" s="1"/>
  <c r="C11" i="4"/>
  <c r="L11" i="4" s="1"/>
  <c r="D10" i="4"/>
  <c r="F10" i="4" s="1"/>
  <c r="D8" i="4"/>
  <c r="G8" i="4" s="1"/>
  <c r="C8" i="4"/>
  <c r="L8" i="4" s="1"/>
  <c r="Q8" i="4" s="1"/>
  <c r="C10" i="4"/>
  <c r="L10" i="4" s="1"/>
  <c r="Q10" i="4" s="1"/>
  <c r="D5" i="4"/>
  <c r="F5" i="4" s="1"/>
  <c r="C5" i="4"/>
  <c r="L5" i="4" s="1"/>
  <c r="D4" i="4"/>
  <c r="F4" i="4" s="1"/>
  <c r="C4" i="4"/>
  <c r="L4" i="4" s="1"/>
  <c r="D3" i="4"/>
  <c r="E3" i="4" s="1"/>
  <c r="C3" i="4"/>
  <c r="L3" i="4" s="1"/>
  <c r="Q3" i="4" s="1"/>
  <c r="Q5" i="4" l="1"/>
  <c r="Q4" i="4"/>
  <c r="Q11" i="4"/>
  <c r="F29" i="4"/>
  <c r="O7" i="4"/>
  <c r="Q7" i="4" s="1"/>
  <c r="C33" i="4"/>
  <c r="D33" i="4"/>
  <c r="F124" i="5" l="1"/>
  <c r="F145" i="5" s="1"/>
  <c r="F110" i="5"/>
  <c r="I101" i="5"/>
  <c r="H101" i="5"/>
  <c r="F92" i="5"/>
  <c r="F146" i="5" s="1"/>
  <c r="F78" i="5"/>
  <c r="F72" i="5"/>
  <c r="F55" i="5"/>
  <c r="F42" i="5"/>
  <c r="E42" i="5"/>
  <c r="F37" i="5"/>
  <c r="H63" i="5"/>
  <c r="I63" i="5"/>
  <c r="J63" i="5" l="1"/>
  <c r="I30" i="20"/>
  <c r="J101" i="5"/>
  <c r="I47" i="20"/>
  <c r="F147" i="5"/>
  <c r="F127" i="5"/>
  <c r="E62" i="20" s="1"/>
  <c r="F62" i="20" s="1"/>
  <c r="F102" i="5"/>
  <c r="E48" i="20" s="1"/>
  <c r="F48" i="20" s="1"/>
  <c r="F64" i="5"/>
  <c r="E31" i="20" s="1"/>
  <c r="F31" i="20" s="1"/>
  <c r="V124" i="5" l="1"/>
  <c r="Q124" i="5"/>
  <c r="L124" i="5"/>
  <c r="V72" i="5"/>
  <c r="V8" i="5"/>
  <c r="E124" i="5"/>
  <c r="D145" i="5" s="1"/>
  <c r="V29" i="5" l="1"/>
  <c r="M16" i="20" s="1"/>
  <c r="L5" i="6"/>
  <c r="L136" i="5" l="1"/>
  <c r="L3" i="18" s="1"/>
  <c r="F149" i="5"/>
  <c r="D6" i="7" l="1"/>
  <c r="F159" i="5"/>
  <c r="G15" i="5"/>
  <c r="H7" i="20" s="1"/>
  <c r="G122" i="5"/>
  <c r="H59" i="20" s="1"/>
  <c r="J15" i="5" l="1"/>
  <c r="H122" i="5"/>
  <c r="I122" i="5"/>
  <c r="I59" i="20" s="1"/>
  <c r="J122" i="5" l="1"/>
  <c r="V78" i="5" l="1"/>
  <c r="V110" i="5"/>
  <c r="V37" i="5"/>
  <c r="Q37" i="5"/>
  <c r="V127" i="5" l="1"/>
  <c r="M62" i="20" s="1"/>
  <c r="G7" i="5"/>
  <c r="I7" i="5" l="1"/>
  <c r="H3" i="20"/>
  <c r="H7" i="5"/>
  <c r="G89" i="5"/>
  <c r="H43" i="20" s="1"/>
  <c r="E92" i="5"/>
  <c r="D146" i="5" s="1"/>
  <c r="J7" i="5" l="1"/>
  <c r="I3" i="20"/>
  <c r="V55" i="5"/>
  <c r="V64" i="5" l="1"/>
  <c r="M31" i="20" s="1"/>
  <c r="L110" i="5"/>
  <c r="G123" i="5"/>
  <c r="L72" i="5"/>
  <c r="G109" i="5"/>
  <c r="H52" i="20" s="1"/>
  <c r="G99" i="5"/>
  <c r="G91" i="5"/>
  <c r="H44" i="20" s="1"/>
  <c r="G77" i="5"/>
  <c r="G75" i="5"/>
  <c r="G74" i="5"/>
  <c r="H36" i="20" s="1"/>
  <c r="G71" i="5"/>
  <c r="H35" i="20" s="1"/>
  <c r="G61" i="5"/>
  <c r="H29" i="20" s="1"/>
  <c r="G44" i="5"/>
  <c r="G41" i="5"/>
  <c r="G40" i="5"/>
  <c r="G39" i="5"/>
  <c r="H21" i="20" s="1"/>
  <c r="G36" i="5"/>
  <c r="H20" i="20" s="1"/>
  <c r="G18" i="5"/>
  <c r="H9" i="20" s="1"/>
  <c r="F13" i="5"/>
  <c r="L8" i="5"/>
  <c r="L29" i="5" s="1"/>
  <c r="K16" i="20" s="1"/>
  <c r="G16" i="5"/>
  <c r="H8" i="20" s="1"/>
  <c r="G12" i="5"/>
  <c r="G11" i="5"/>
  <c r="G10" i="5"/>
  <c r="H4" i="20" s="1"/>
  <c r="I40" i="5" l="1"/>
  <c r="H22" i="20"/>
  <c r="I12" i="5"/>
  <c r="H6" i="20"/>
  <c r="I99" i="5"/>
  <c r="I46" i="20" s="1"/>
  <c r="H46" i="20"/>
  <c r="G48" i="5"/>
  <c r="H24" i="20"/>
  <c r="F163" i="5"/>
  <c r="D15" i="7" s="1"/>
  <c r="G124" i="5"/>
  <c r="H60" i="20"/>
  <c r="I75" i="5"/>
  <c r="H37" i="20"/>
  <c r="I77" i="5"/>
  <c r="I39" i="20" s="1"/>
  <c r="H39" i="20"/>
  <c r="I11" i="5"/>
  <c r="H5" i="20"/>
  <c r="I41" i="5"/>
  <c r="H23" i="20"/>
  <c r="L102" i="5"/>
  <c r="K48" i="20" s="1"/>
  <c r="L127" i="5"/>
  <c r="K62" i="20" s="1"/>
  <c r="H10" i="5"/>
  <c r="G24" i="5"/>
  <c r="F144" i="5"/>
  <c r="D3" i="7" s="1"/>
  <c r="I91" i="5"/>
  <c r="I44" i="20" s="1"/>
  <c r="G92" i="5"/>
  <c r="I36" i="5"/>
  <c r="I20" i="20" s="1"/>
  <c r="G37" i="5"/>
  <c r="I44" i="5"/>
  <c r="G55" i="5"/>
  <c r="I39" i="5"/>
  <c r="I21" i="20" s="1"/>
  <c r="G42" i="5"/>
  <c r="I61" i="5"/>
  <c r="I29" i="20" s="1"/>
  <c r="I74" i="5"/>
  <c r="I36" i="20" s="1"/>
  <c r="G78" i="5"/>
  <c r="I71" i="5"/>
  <c r="I35" i="20" s="1"/>
  <c r="G72" i="5"/>
  <c r="I109" i="5"/>
  <c r="I52" i="20" s="1"/>
  <c r="G110" i="5"/>
  <c r="I18" i="5"/>
  <c r="I9" i="20" s="1"/>
  <c r="H16" i="5"/>
  <c r="I16" i="5"/>
  <c r="I123" i="5"/>
  <c r="I10" i="5"/>
  <c r="I4" i="20" s="1"/>
  <c r="G13" i="5"/>
  <c r="H123" i="5"/>
  <c r="H109" i="5"/>
  <c r="H99" i="5"/>
  <c r="H91" i="5"/>
  <c r="H74" i="5"/>
  <c r="H75" i="5"/>
  <c r="H77" i="5"/>
  <c r="H71" i="5"/>
  <c r="H61" i="5"/>
  <c r="H44" i="5"/>
  <c r="H39" i="5"/>
  <c r="H40" i="5"/>
  <c r="H41" i="5"/>
  <c r="H36" i="5"/>
  <c r="H18" i="5"/>
  <c r="H11" i="5"/>
  <c r="H12" i="5"/>
  <c r="J99" i="5" l="1"/>
  <c r="H139" i="5"/>
  <c r="H6" i="18" s="1"/>
  <c r="H138" i="5"/>
  <c r="H5" i="18" s="1"/>
  <c r="H92" i="5"/>
  <c r="J41" i="5"/>
  <c r="I23" i="20"/>
  <c r="J12" i="5"/>
  <c r="I6" i="20"/>
  <c r="H48" i="5"/>
  <c r="H110" i="5"/>
  <c r="H124" i="5"/>
  <c r="J75" i="5"/>
  <c r="I37" i="20"/>
  <c r="H72" i="5"/>
  <c r="G102" i="5"/>
  <c r="H48" i="20" s="1"/>
  <c r="I48" i="5"/>
  <c r="I24" i="20"/>
  <c r="H37" i="5"/>
  <c r="I124" i="5"/>
  <c r="I60" i="20"/>
  <c r="J16" i="5"/>
  <c r="I8" i="20"/>
  <c r="J11" i="5"/>
  <c r="I5" i="20"/>
  <c r="J40" i="5"/>
  <c r="I22" i="20"/>
  <c r="G64" i="5"/>
  <c r="H31" i="20" s="1"/>
  <c r="H136" i="5"/>
  <c r="H24" i="5"/>
  <c r="J10" i="5"/>
  <c r="J18" i="5"/>
  <c r="I24" i="5"/>
  <c r="F8" i="6"/>
  <c r="F7" i="6"/>
  <c r="H55" i="5"/>
  <c r="J55" i="5"/>
  <c r="I55" i="5"/>
  <c r="J44" i="5"/>
  <c r="J91" i="5"/>
  <c r="I92" i="5"/>
  <c r="H42" i="5"/>
  <c r="H78" i="5"/>
  <c r="J36" i="5"/>
  <c r="I37" i="5"/>
  <c r="J39" i="5"/>
  <c r="I42" i="5"/>
  <c r="J61" i="5"/>
  <c r="J74" i="5"/>
  <c r="J71" i="5"/>
  <c r="I72" i="5"/>
  <c r="J109" i="5"/>
  <c r="I110" i="5"/>
  <c r="J123" i="5"/>
  <c r="I13" i="5"/>
  <c r="H13" i="5"/>
  <c r="J110" i="5" l="1"/>
  <c r="H102" i="5"/>
  <c r="J37" i="5"/>
  <c r="J72" i="5"/>
  <c r="J24" i="5"/>
  <c r="J48" i="5"/>
  <c r="J124" i="5"/>
  <c r="J42" i="5"/>
  <c r="H64" i="5"/>
  <c r="I64" i="5"/>
  <c r="I31" i="20" s="1"/>
  <c r="I33" i="20" s="1"/>
  <c r="Y4" i="20" s="1"/>
  <c r="F5" i="6"/>
  <c r="H3" i="18"/>
  <c r="J13" i="5"/>
  <c r="J64" i="5" l="1"/>
  <c r="D5" i="7"/>
  <c r="N137" i="5" l="1"/>
  <c r="N138" i="5"/>
  <c r="N5" i="18" s="1"/>
  <c r="L6" i="6" l="1"/>
  <c r="N4" i="18"/>
  <c r="Q42" i="5"/>
  <c r="J33" i="4" l="1"/>
  <c r="J34" i="4" s="1"/>
  <c r="I33" i="4"/>
  <c r="I34" i="4" s="1"/>
  <c r="H33" i="4"/>
  <c r="H34" i="4" s="1"/>
  <c r="G33" i="4"/>
  <c r="G34" i="4" s="1"/>
  <c r="F33" i="4"/>
  <c r="F34" i="4" s="1"/>
  <c r="E33" i="4"/>
  <c r="E34" i="4" s="1"/>
  <c r="F162" i="5"/>
  <c r="D14" i="7" s="1"/>
  <c r="D162" i="5"/>
  <c r="B14" i="7" s="1"/>
  <c r="F161" i="5"/>
  <c r="D13" i="7" s="1"/>
  <c r="B13" i="7"/>
  <c r="F153" i="5"/>
  <c r="P139" i="5"/>
  <c r="N139" i="5"/>
  <c r="L137" i="5"/>
  <c r="N5" i="6"/>
  <c r="J5" i="6"/>
  <c r="G113" i="5"/>
  <c r="H54" i="20" s="1"/>
  <c r="G112" i="5"/>
  <c r="Q110" i="5"/>
  <c r="E110" i="5"/>
  <c r="P138" i="5"/>
  <c r="V92" i="5"/>
  <c r="Q92" i="5"/>
  <c r="Q78" i="5"/>
  <c r="Q72" i="5"/>
  <c r="E72" i="5"/>
  <c r="P137" i="5"/>
  <c r="Q55" i="5"/>
  <c r="L55" i="5"/>
  <c r="E55" i="5"/>
  <c r="D147" i="5" s="1"/>
  <c r="D169" i="5" s="1"/>
  <c r="L37" i="5"/>
  <c r="E37" i="5"/>
  <c r="E13" i="5"/>
  <c r="D163" i="5" s="1"/>
  <c r="F8" i="5"/>
  <c r="E8" i="5"/>
  <c r="H53" i="20" l="1"/>
  <c r="H112" i="5"/>
  <c r="E29" i="5"/>
  <c r="D16" i="20" s="1"/>
  <c r="G16" i="20" s="1"/>
  <c r="V102" i="5"/>
  <c r="M48" i="20" s="1"/>
  <c r="Q64" i="5"/>
  <c r="L31" i="20" s="1"/>
  <c r="E127" i="5"/>
  <c r="Q127" i="5"/>
  <c r="L62" i="20" s="1"/>
  <c r="E102" i="5"/>
  <c r="D48" i="20" s="1"/>
  <c r="G48" i="20" s="1"/>
  <c r="E64" i="5"/>
  <c r="D31" i="20" s="1"/>
  <c r="G31" i="20" s="1"/>
  <c r="D159" i="5"/>
  <c r="D143" i="5"/>
  <c r="B15" i="7"/>
  <c r="D144" i="5"/>
  <c r="Q102" i="5"/>
  <c r="G120" i="5"/>
  <c r="L64" i="5"/>
  <c r="N6" i="6"/>
  <c r="P4" i="18"/>
  <c r="N8" i="6"/>
  <c r="P6" i="18"/>
  <c r="L141" i="5"/>
  <c r="J10" i="6" s="1"/>
  <c r="L4" i="18"/>
  <c r="N7" i="6"/>
  <c r="P5" i="18"/>
  <c r="L8" i="6"/>
  <c r="N6" i="18"/>
  <c r="M37" i="5"/>
  <c r="M64" i="5" s="1"/>
  <c r="W37" i="5"/>
  <c r="W64" i="5" s="1"/>
  <c r="R37" i="5"/>
  <c r="R64" i="5" s="1"/>
  <c r="F29" i="5"/>
  <c r="E16" i="20" s="1"/>
  <c r="F16" i="20" s="1"/>
  <c r="F1" i="20" s="1"/>
  <c r="W72" i="5"/>
  <c r="W102" i="5" s="1"/>
  <c r="M72" i="5"/>
  <c r="M102" i="5" s="1"/>
  <c r="R72" i="5"/>
  <c r="R102" i="5" s="1"/>
  <c r="W110" i="5"/>
  <c r="W127" i="5" s="1"/>
  <c r="M110" i="5"/>
  <c r="M127" i="5" s="1"/>
  <c r="R110" i="5"/>
  <c r="R127" i="5" s="1"/>
  <c r="Q29" i="5"/>
  <c r="L16" i="20" s="1"/>
  <c r="S3" i="20" s="1"/>
  <c r="J6" i="6"/>
  <c r="B7" i="7"/>
  <c r="D7" i="7"/>
  <c r="L7" i="6"/>
  <c r="N140" i="5"/>
  <c r="K34" i="4"/>
  <c r="I113" i="5"/>
  <c r="H113" i="5"/>
  <c r="H8" i="5"/>
  <c r="H29" i="5" s="1"/>
  <c r="G8" i="5"/>
  <c r="G29" i="5" s="1"/>
  <c r="H16" i="20" s="1"/>
  <c r="I112" i="5"/>
  <c r="I53" i="20" s="1"/>
  <c r="P142" i="5"/>
  <c r="N11" i="6" s="1"/>
  <c r="F138" i="5"/>
  <c r="F5" i="18" s="1"/>
  <c r="F143" i="5"/>
  <c r="F154" i="5" s="1"/>
  <c r="F137" i="5"/>
  <c r="L139" i="5"/>
  <c r="B4" i="7"/>
  <c r="N142" i="5"/>
  <c r="L11" i="6" s="1"/>
  <c r="D4" i="7"/>
  <c r="P140" i="5"/>
  <c r="N141" i="5"/>
  <c r="L10" i="6" s="1"/>
  <c r="P141" i="5"/>
  <c r="N10" i="6" s="1"/>
  <c r="K33" i="4"/>
  <c r="S4" i="20" l="1"/>
  <c r="D155" i="5"/>
  <c r="N50" i="20"/>
  <c r="K50" i="20"/>
  <c r="R5" i="20" s="1"/>
  <c r="L33" i="20"/>
  <c r="K18" i="20"/>
  <c r="R3" i="20" s="1"/>
  <c r="B3" i="7"/>
  <c r="D154" i="5"/>
  <c r="N33" i="20"/>
  <c r="U4" i="20" s="1"/>
  <c r="O33" i="20"/>
  <c r="V4" i="20" s="1"/>
  <c r="M33" i="20"/>
  <c r="T4" i="20" s="1"/>
  <c r="L18" i="20"/>
  <c r="M50" i="20"/>
  <c r="T5" i="20" s="1"/>
  <c r="O50" i="20"/>
  <c r="V5" i="20" s="1"/>
  <c r="U5" i="20"/>
  <c r="O18" i="20"/>
  <c r="V3" i="20" s="1"/>
  <c r="N18" i="20"/>
  <c r="U3" i="20" s="1"/>
  <c r="M18" i="20"/>
  <c r="T3" i="20" s="1"/>
  <c r="L138" i="5"/>
  <c r="L5" i="18" s="1"/>
  <c r="J113" i="5"/>
  <c r="I54" i="20"/>
  <c r="G127" i="5"/>
  <c r="D139" i="5"/>
  <c r="D62" i="20"/>
  <c r="G62" i="20" s="1"/>
  <c r="L64" i="20" s="1"/>
  <c r="D136" i="5"/>
  <c r="D3" i="18" s="1"/>
  <c r="D167" i="5"/>
  <c r="D166" i="5" s="1"/>
  <c r="B17" i="7" s="1"/>
  <c r="K31" i="20"/>
  <c r="J138" i="5"/>
  <c r="H7" i="6" s="1"/>
  <c r="L48" i="20"/>
  <c r="S5" i="20" s="1"/>
  <c r="F167" i="5"/>
  <c r="F166" i="5" s="1"/>
  <c r="D17" i="7" s="1"/>
  <c r="L9" i="6"/>
  <c r="L17" i="6" s="1"/>
  <c r="N7" i="18"/>
  <c r="AJ140" i="5"/>
  <c r="AK140" i="5"/>
  <c r="P7" i="18"/>
  <c r="J8" i="6"/>
  <c r="L6" i="18"/>
  <c r="D6" i="6"/>
  <c r="F4" i="18"/>
  <c r="H120" i="5"/>
  <c r="I120" i="5"/>
  <c r="H137" i="5"/>
  <c r="D158" i="5"/>
  <c r="F136" i="5"/>
  <c r="J139" i="5"/>
  <c r="J137" i="5"/>
  <c r="F155" i="5"/>
  <c r="J136" i="5"/>
  <c r="D11" i="7"/>
  <c r="J7" i="6"/>
  <c r="N9" i="6"/>
  <c r="N17" i="6" s="1"/>
  <c r="D2" i="7"/>
  <c r="B2" i="7"/>
  <c r="D7" i="6"/>
  <c r="J89" i="5"/>
  <c r="I8" i="5"/>
  <c r="I29" i="5" s="1"/>
  <c r="I16" i="20" s="1"/>
  <c r="I18" i="20" s="1"/>
  <c r="Y3" i="20" s="1"/>
  <c r="J8" i="5"/>
  <c r="J29" i="5" s="1"/>
  <c r="J112" i="5"/>
  <c r="L142" i="5"/>
  <c r="J11" i="6" s="1"/>
  <c r="H142" i="5"/>
  <c r="D137" i="5"/>
  <c r="D4" i="18" s="1"/>
  <c r="F139" i="5"/>
  <c r="D138" i="5"/>
  <c r="H62" i="20" l="1"/>
  <c r="H1" i="20" s="1"/>
  <c r="D156" i="5"/>
  <c r="B8" i="7" s="1"/>
  <c r="S6" i="20"/>
  <c r="L140" i="5"/>
  <c r="J9" i="6" s="1"/>
  <c r="J17" i="6" s="1"/>
  <c r="T138" i="5"/>
  <c r="G1" i="20"/>
  <c r="K33" i="20"/>
  <c r="R4" i="20" s="1"/>
  <c r="N64" i="20"/>
  <c r="U6" i="20" s="1"/>
  <c r="O64" i="20"/>
  <c r="V6" i="20" s="1"/>
  <c r="M64" i="20"/>
  <c r="T6" i="20" s="1"/>
  <c r="K64" i="20"/>
  <c r="R6" i="20" s="1"/>
  <c r="L50" i="20"/>
  <c r="B5" i="6"/>
  <c r="J5" i="18"/>
  <c r="J92" i="5"/>
  <c r="I127" i="5"/>
  <c r="I62" i="20" s="1"/>
  <c r="J120" i="5"/>
  <c r="D5" i="18"/>
  <c r="D142" i="5"/>
  <c r="D141" i="5"/>
  <c r="B10" i="6" s="1"/>
  <c r="H127" i="5"/>
  <c r="P16" i="18"/>
  <c r="P12" i="18"/>
  <c r="R7" i="6"/>
  <c r="R5" i="18"/>
  <c r="B8" i="6"/>
  <c r="D6" i="18"/>
  <c r="AQ140" i="5"/>
  <c r="AY140" i="5"/>
  <c r="H141" i="5"/>
  <c r="F10" i="6" s="1"/>
  <c r="H4" i="18"/>
  <c r="H6" i="6"/>
  <c r="J4" i="18"/>
  <c r="T139" i="5"/>
  <c r="J6" i="18"/>
  <c r="N12" i="18"/>
  <c r="N16" i="18"/>
  <c r="AR140" i="5"/>
  <c r="AZ140" i="5"/>
  <c r="D8" i="6"/>
  <c r="F6" i="18"/>
  <c r="H5" i="6"/>
  <c r="J3" i="18"/>
  <c r="D5" i="6"/>
  <c r="F3" i="18"/>
  <c r="B6" i="6"/>
  <c r="D140" i="5"/>
  <c r="F141" i="5"/>
  <c r="D10" i="6" s="1"/>
  <c r="T137" i="5"/>
  <c r="F158" i="5"/>
  <c r="D10" i="7" s="1"/>
  <c r="T136" i="5"/>
  <c r="J141" i="5"/>
  <c r="H10" i="6" s="1"/>
  <c r="B11" i="7"/>
  <c r="J140" i="5"/>
  <c r="F11" i="6"/>
  <c r="H140" i="5"/>
  <c r="B10" i="7"/>
  <c r="B7" i="6"/>
  <c r="H8" i="6"/>
  <c r="F6" i="6"/>
  <c r="F142" i="5"/>
  <c r="J142" i="5"/>
  <c r="H11" i="6" s="1"/>
  <c r="F140" i="5"/>
  <c r="F165" i="5" s="1"/>
  <c r="AF4" i="20" l="1"/>
  <c r="AI4" i="20"/>
  <c r="AJ4" i="20"/>
  <c r="AI140" i="5"/>
  <c r="L7" i="18"/>
  <c r="F156" i="5"/>
  <c r="G156" i="5" s="1"/>
  <c r="I64" i="20"/>
  <c r="Y6" i="20" s="1"/>
  <c r="D165" i="5"/>
  <c r="E165" i="5" s="1"/>
  <c r="E169" i="5"/>
  <c r="AH4" i="20"/>
  <c r="AG4" i="20"/>
  <c r="J127" i="5"/>
  <c r="T142" i="5"/>
  <c r="R11" i="6" s="1"/>
  <c r="E131" i="5"/>
  <c r="F7" i="18"/>
  <c r="G131" i="5"/>
  <c r="R8" i="6"/>
  <c r="R6" i="18"/>
  <c r="R6" i="6"/>
  <c r="R4" i="18"/>
  <c r="T140" i="5"/>
  <c r="R7" i="18" s="1"/>
  <c r="AG140" i="5"/>
  <c r="H7" i="18"/>
  <c r="H9" i="6"/>
  <c r="H17" i="6" s="1"/>
  <c r="AH140" i="5"/>
  <c r="J7" i="18"/>
  <c r="R5" i="6"/>
  <c r="R3" i="18"/>
  <c r="U156" i="5"/>
  <c r="U157" i="5" s="1"/>
  <c r="D7" i="18"/>
  <c r="AP140" i="5"/>
  <c r="AX140" i="5"/>
  <c r="L16" i="18"/>
  <c r="L12" i="18"/>
  <c r="E145" i="5"/>
  <c r="C4" i="7" s="1"/>
  <c r="D179" i="5"/>
  <c r="C14" i="8"/>
  <c r="G165" i="5"/>
  <c r="G164" i="5"/>
  <c r="E16" i="7" s="1"/>
  <c r="D178" i="5"/>
  <c r="B14" i="8"/>
  <c r="U142" i="5"/>
  <c r="G155" i="5"/>
  <c r="G159" i="5"/>
  <c r="E11" i="7" s="1"/>
  <c r="T141" i="5"/>
  <c r="R10" i="6" s="1"/>
  <c r="E155" i="5"/>
  <c r="E146" i="5"/>
  <c r="E166" i="5"/>
  <c r="C17" i="7" s="1"/>
  <c r="E167" i="5"/>
  <c r="E168" i="5"/>
  <c r="G146" i="5"/>
  <c r="G160" i="5"/>
  <c r="E12" i="7" s="1"/>
  <c r="G168" i="5"/>
  <c r="G166" i="5"/>
  <c r="E17" i="7" s="1"/>
  <c r="G167" i="5"/>
  <c r="S137" i="5"/>
  <c r="S136" i="5"/>
  <c r="S139" i="5"/>
  <c r="S138" i="5"/>
  <c r="Q139" i="5"/>
  <c r="F9" i="6"/>
  <c r="F17" i="6" s="1"/>
  <c r="B11" i="6"/>
  <c r="E142" i="5"/>
  <c r="C11" i="6" s="1"/>
  <c r="B9" i="6"/>
  <c r="B17" i="6" s="1"/>
  <c r="E152" i="5"/>
  <c r="E153" i="5"/>
  <c r="C7" i="7" s="1"/>
  <c r="D11" i="6"/>
  <c r="G142" i="5"/>
  <c r="E11" i="6" s="1"/>
  <c r="D9" i="6"/>
  <c r="D17" i="6" s="1"/>
  <c r="G153" i="5"/>
  <c r="E7" i="7" s="1"/>
  <c r="G152" i="5"/>
  <c r="E143" i="5"/>
  <c r="C2" i="7" s="1"/>
  <c r="G154" i="5"/>
  <c r="G150" i="5"/>
  <c r="M140" i="5"/>
  <c r="E150" i="5"/>
  <c r="E159" i="5"/>
  <c r="C11" i="7" s="1"/>
  <c r="E154" i="5"/>
  <c r="G158" i="5"/>
  <c r="E10" i="7" s="1"/>
  <c r="E162" i="5"/>
  <c r="C14" i="7" s="1"/>
  <c r="E151" i="5"/>
  <c r="E148" i="5"/>
  <c r="C5" i="7" s="1"/>
  <c r="E156" i="5"/>
  <c r="C8" i="7" s="1"/>
  <c r="E160" i="5"/>
  <c r="C12" i="7" s="1"/>
  <c r="E163" i="5"/>
  <c r="C15" i="7" s="1"/>
  <c r="E158" i="5"/>
  <c r="C10" i="7" s="1"/>
  <c r="E164" i="5"/>
  <c r="C16" i="7" s="1"/>
  <c r="E149" i="5"/>
  <c r="C6" i="7" s="1"/>
  <c r="E161" i="5"/>
  <c r="C13" i="7" s="1"/>
  <c r="E144" i="5"/>
  <c r="C3" i="7" s="1"/>
  <c r="E147" i="5"/>
  <c r="G138" i="5"/>
  <c r="G151" i="5"/>
  <c r="G162" i="5"/>
  <c r="E14" i="7" s="1"/>
  <c r="G143" i="5"/>
  <c r="E2" i="7" s="1"/>
  <c r="G145" i="5"/>
  <c r="E4" i="7" s="1"/>
  <c r="G140" i="5"/>
  <c r="G139" i="5"/>
  <c r="G147" i="5"/>
  <c r="G163" i="5"/>
  <c r="E15" i="7" s="1"/>
  <c r="G161" i="5"/>
  <c r="E13" i="7" s="1"/>
  <c r="G136" i="5"/>
  <c r="G144" i="5"/>
  <c r="E3" i="7" s="1"/>
  <c r="G141" i="5"/>
  <c r="E10" i="6" s="1"/>
  <c r="G149" i="5"/>
  <c r="E6" i="7" s="1"/>
  <c r="G137" i="5"/>
  <c r="G148" i="5"/>
  <c r="E5" i="7" s="1"/>
  <c r="Q140" i="5"/>
  <c r="Q136" i="5"/>
  <c r="O139" i="5"/>
  <c r="O140" i="5"/>
  <c r="I138" i="5"/>
  <c r="M142" i="5"/>
  <c r="K11" i="6" s="1"/>
  <c r="K141" i="5"/>
  <c r="I10" i="6" s="1"/>
  <c r="O137" i="5"/>
  <c r="I136" i="5"/>
  <c r="I137" i="5"/>
  <c r="M139" i="5"/>
  <c r="E140" i="5"/>
  <c r="K142" i="5"/>
  <c r="I11" i="6" s="1"/>
  <c r="M137" i="5"/>
  <c r="Q138" i="5"/>
  <c r="O136" i="5"/>
  <c r="I139" i="5"/>
  <c r="K138" i="5"/>
  <c r="I141" i="5"/>
  <c r="E136" i="5"/>
  <c r="E139" i="5"/>
  <c r="K140" i="5"/>
  <c r="K137" i="5"/>
  <c r="O138" i="5"/>
  <c r="M141" i="5"/>
  <c r="K10" i="6" s="1"/>
  <c r="E137" i="5"/>
  <c r="M138" i="5"/>
  <c r="K136" i="5"/>
  <c r="O141" i="5"/>
  <c r="M10" i="6" s="1"/>
  <c r="M136" i="5"/>
  <c r="Q137" i="5"/>
  <c r="Q142" i="5"/>
  <c r="O11" i="6" s="1"/>
  <c r="I140" i="5"/>
  <c r="I7" i="18" s="1"/>
  <c r="O142" i="5"/>
  <c r="M11" i="6" s="1"/>
  <c r="K139" i="5"/>
  <c r="E138" i="5"/>
  <c r="I142" i="5"/>
  <c r="Q141" i="5"/>
  <c r="O10" i="6" s="1"/>
  <c r="E141" i="5"/>
  <c r="C10" i="6" s="1"/>
  <c r="D8" i="7" l="1"/>
  <c r="R9" i="6"/>
  <c r="G8" i="6"/>
  <c r="I6" i="18"/>
  <c r="G5" i="6"/>
  <c r="I3" i="18"/>
  <c r="E7" i="6"/>
  <c r="G5" i="18"/>
  <c r="M7" i="6"/>
  <c r="O5" i="18"/>
  <c r="O6" i="6"/>
  <c r="Q4" i="18"/>
  <c r="AV140" i="5"/>
  <c r="AM140" i="5"/>
  <c r="AN140" i="5"/>
  <c r="K5" i="6"/>
  <c r="M3" i="18"/>
  <c r="I9" i="6"/>
  <c r="I17" i="6" s="1"/>
  <c r="K7" i="18"/>
  <c r="K6" i="6"/>
  <c r="M4" i="18"/>
  <c r="E9" i="6"/>
  <c r="E17" i="6" s="1"/>
  <c r="G7" i="18"/>
  <c r="K9" i="6"/>
  <c r="K17" i="6" s="1"/>
  <c r="M7" i="18"/>
  <c r="M6" i="6"/>
  <c r="O4" i="18"/>
  <c r="O7" i="6"/>
  <c r="Q5" i="18"/>
  <c r="E6" i="6"/>
  <c r="G4" i="18"/>
  <c r="E8" i="6"/>
  <c r="G6" i="18"/>
  <c r="C8" i="6"/>
  <c r="E6" i="18"/>
  <c r="M5" i="6"/>
  <c r="O3" i="18"/>
  <c r="O8" i="6"/>
  <c r="Q6" i="18"/>
  <c r="G7" i="6"/>
  <c r="I5" i="18"/>
  <c r="C7" i="6"/>
  <c r="E5" i="18"/>
  <c r="C5" i="6"/>
  <c r="E3" i="18"/>
  <c r="C9" i="6"/>
  <c r="C17" i="6" s="1"/>
  <c r="E7" i="18"/>
  <c r="M9" i="6"/>
  <c r="M17" i="6" s="1"/>
  <c r="O7" i="18"/>
  <c r="I8" i="6"/>
  <c r="K6" i="18"/>
  <c r="K7" i="6"/>
  <c r="M5" i="18"/>
  <c r="K8" i="6"/>
  <c r="M6" i="18"/>
  <c r="M8" i="6"/>
  <c r="O6" i="18"/>
  <c r="E5" i="6"/>
  <c r="G3" i="18"/>
  <c r="J16" i="18"/>
  <c r="J12" i="18"/>
  <c r="O9" i="6"/>
  <c r="O17" i="6" s="1"/>
  <c r="Q7" i="18"/>
  <c r="H12" i="18"/>
  <c r="H16" i="18"/>
  <c r="I6" i="6"/>
  <c r="K4" i="18"/>
  <c r="I5" i="6"/>
  <c r="K3" i="18"/>
  <c r="C6" i="6"/>
  <c r="E4" i="18"/>
  <c r="I7" i="6"/>
  <c r="K5" i="18"/>
  <c r="G6" i="6"/>
  <c r="I4" i="18"/>
  <c r="O5" i="6"/>
  <c r="Q3" i="18"/>
  <c r="AW140" i="5"/>
  <c r="AO140" i="5"/>
  <c r="D180" i="5"/>
  <c r="D181" i="5"/>
  <c r="U151" i="5"/>
  <c r="E8" i="7"/>
  <c r="G11" i="6"/>
  <c r="S11" i="6" s="1"/>
  <c r="S142" i="5"/>
  <c r="G9" i="6"/>
  <c r="G17" i="6" s="1"/>
  <c r="S140" i="5"/>
  <c r="G10" i="6"/>
  <c r="S141" i="5"/>
  <c r="R16" i="18" l="1"/>
  <c r="S6" i="6"/>
  <c r="R12" i="18"/>
  <c r="S7" i="6"/>
  <c r="S5" i="6"/>
  <c r="S8" i="6"/>
  <c r="AT140" i="5"/>
  <c r="BB140" i="5"/>
  <c r="S9" i="6"/>
  <c r="S10" i="6"/>
  <c r="I78" i="5"/>
  <c r="J77" i="5"/>
  <c r="J78" i="5" l="1"/>
  <c r="I102" i="5"/>
  <c r="R18" i="18"/>
  <c r="J102" i="5" l="1"/>
  <c r="D157" i="5"/>
  <c r="I48" i="20"/>
  <c r="AK4" i="20" s="1"/>
  <c r="I50" i="20" l="1"/>
  <c r="Y5" i="20" s="1"/>
  <c r="F157" i="5"/>
  <c r="B9" i="7"/>
  <c r="E157" i="5"/>
  <c r="C9" i="7" s="1"/>
  <c r="D9" i="7" l="1"/>
  <c r="G157" i="5"/>
  <c r="V157" i="5"/>
  <c r="W157" i="5" l="1"/>
  <c r="E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<sst xmlns="http://schemas.openxmlformats.org/spreadsheetml/2006/main" count="2017" uniqueCount="856">
  <si>
    <r>
      <t xml:space="preserve">UNIWERSYTET MEDYCZNY, WYDZIAŁ FARMACEUTYCZNY 
 PLAN STUDIÓW </t>
    </r>
    <r>
      <rPr>
        <b/>
        <sz val="10"/>
        <rFont val="Calibri"/>
        <family val="2"/>
        <charset val="238"/>
        <scheme val="minor"/>
      </rPr>
      <t>2024_2026</t>
    </r>
    <r>
      <rPr>
        <sz val="10"/>
        <rFont val="Calibri"/>
        <family val="2"/>
        <charset val="238"/>
        <scheme val="minor"/>
      </rPr>
      <t xml:space="preserve">
Forma studiów: studia stacjonarne 
Kierunek: </t>
    </r>
    <r>
      <rPr>
        <b/>
        <sz val="10"/>
        <rFont val="Calibri"/>
        <family val="2"/>
        <charset val="238"/>
        <scheme val="minor"/>
      </rPr>
      <t>KOSMETOLOGIA</t>
    </r>
    <r>
      <rPr>
        <sz val="10"/>
        <rFont val="Calibri"/>
        <family val="2"/>
        <charset val="238"/>
        <scheme val="minor"/>
      </rPr>
      <t xml:space="preserve">
Poziom: </t>
    </r>
    <r>
      <rPr>
        <b/>
        <sz val="10"/>
        <rFont val="Calibri"/>
        <family val="2"/>
        <charset val="238"/>
        <scheme val="minor"/>
      </rPr>
      <t xml:space="preserve">studia II stopnia </t>
    </r>
    <r>
      <rPr>
        <sz val="10"/>
        <rFont val="Calibri"/>
        <family val="2"/>
        <charset val="238"/>
        <scheme val="minor"/>
      </rPr>
      <t xml:space="preserve">
Czas trwania: 2 lata, 4 semestry</t>
    </r>
  </si>
  <si>
    <t>Lp</t>
  </si>
  <si>
    <t>Przedmiot</t>
  </si>
  <si>
    <t>Jednostka organizacyjna</t>
  </si>
  <si>
    <t>Ogółem</t>
  </si>
  <si>
    <t>SEMESTR I</t>
  </si>
  <si>
    <t>l. godzin</t>
  </si>
  <si>
    <t>ECTS</t>
  </si>
  <si>
    <t>godz. kontaktowe</t>
  </si>
  <si>
    <t>godz. niekontaktowe</t>
  </si>
  <si>
    <t>Forma zal. przedmiotu</t>
  </si>
  <si>
    <t>ZAJĘCIA DYDAKTYCZNE</t>
  </si>
  <si>
    <t>PRAKTYKI</t>
  </si>
  <si>
    <t>Ćwiczenia/e-Ćwiczenia (status określony w sylabusach)</t>
  </si>
  <si>
    <t>Seminaria/e-Seminaria (status określony w sylabusach)</t>
  </si>
  <si>
    <t>Zajęcia praktyczne</t>
  </si>
  <si>
    <t>Praktyki</t>
  </si>
  <si>
    <t>l.g.</t>
  </si>
  <si>
    <t>l.gr.</t>
  </si>
  <si>
    <t>Gr</t>
  </si>
  <si>
    <t>St</t>
  </si>
  <si>
    <t>F.zal</t>
  </si>
  <si>
    <t>Grupa treści podstawowych</t>
  </si>
  <si>
    <t>Toksykologia kosmetyku</t>
  </si>
  <si>
    <t>Katedra i Zakład Toksykologii</t>
  </si>
  <si>
    <t>ZO</t>
  </si>
  <si>
    <t>Przedmioty podstawowe razem</t>
  </si>
  <si>
    <t>Grupa treści kierunkowych</t>
  </si>
  <si>
    <t>Receptura preparatów kosmetycznych</t>
  </si>
  <si>
    <t>Katedra i Zakład Farmacji Stosowanej i Społecznej</t>
  </si>
  <si>
    <t>E</t>
  </si>
  <si>
    <t>10 cw na sem</t>
  </si>
  <si>
    <r>
      <t xml:space="preserve">Surowce kosmetyczne </t>
    </r>
    <r>
      <rPr>
        <b/>
        <sz val="10"/>
        <color rgb="FFFF0000"/>
        <rFont val="Times New Roman"/>
        <family val="1"/>
        <charset val="238"/>
      </rPr>
      <t>naturalnego pochodzenia</t>
    </r>
  </si>
  <si>
    <t>Zakład Farmakognozji z Ogrodem Roślin Leczniczych</t>
  </si>
  <si>
    <t>Kosmetologia lecznicza/cz.1</t>
  </si>
  <si>
    <t>Zakład Kosmetologii i Medycyny Estetycznej</t>
  </si>
  <si>
    <t>Z</t>
  </si>
  <si>
    <t>Przedmioty kierunkowe razem</t>
  </si>
  <si>
    <t>Grupa treści uzupełniających/ w tym uzupełniające "do wyboru"</t>
  </si>
  <si>
    <t>Szkolenie BHP (poza ME)</t>
  </si>
  <si>
    <t>Katedra  i Zakład Zarządzania w Pielęgniarstwie</t>
  </si>
  <si>
    <t xml:space="preserve">Język obcy dla kosmetologów </t>
  </si>
  <si>
    <t>Studium Praktycznej Nauki Języków Obcych</t>
  </si>
  <si>
    <t>Mechanizmy działania substancji aktywnych w kosmetologii</t>
  </si>
  <si>
    <t xml:space="preserve">Zakład Biofarmacji Katedry Chemii </t>
  </si>
  <si>
    <t>Zaawansowane techniki informacyjno-komunikacyjne</t>
  </si>
  <si>
    <t>Zakład  Informatyki i Statystyki Medycznej z Pracownią zdalnego nauczania</t>
  </si>
  <si>
    <t>e-S</t>
  </si>
  <si>
    <t>Kosmetologia w pediatrii/ Kosmetologia wieku dojrzewania "do wyboru"</t>
  </si>
  <si>
    <t>Trener branży beauty/Edukacja w kosmetologii "do wyboru"</t>
  </si>
  <si>
    <t>Trychologia pielęgnacyjna/Trychologia estetyczna "do wyboru"</t>
  </si>
  <si>
    <t>Biotechnologia roślin w produkcji kosmetyków</t>
  </si>
  <si>
    <t>Zakład Botaniki Farmaceutycznej</t>
  </si>
  <si>
    <t>5 cw na sem</t>
  </si>
  <si>
    <t>Przedmioty uzupełniające razem</t>
  </si>
  <si>
    <t xml:space="preserve">Grupa treści fakultatywnych - "do wyboru" </t>
  </si>
  <si>
    <t>Fakultety wolne - do wyboru 2 ECTS</t>
  </si>
  <si>
    <t>Przedmioty fakultatywne razem</t>
  </si>
  <si>
    <t>Podsumowanie semestru I</t>
  </si>
  <si>
    <t>Lp.</t>
  </si>
  <si>
    <t>SEMESTR II</t>
  </si>
  <si>
    <t>Ćwiczenia/e-Ćwiczenia</t>
  </si>
  <si>
    <t xml:space="preserve">Seminaria/e-Seminaria </t>
  </si>
  <si>
    <t>Alergologia</t>
  </si>
  <si>
    <t>Katedra i Zakład Immunologii Klinicznej</t>
  </si>
  <si>
    <t>prof. dr hab. n. med. Jacek Roliński</t>
  </si>
  <si>
    <t>Przemysłowa produkcja kosmetyków</t>
  </si>
  <si>
    <t>Katedra i Zakład Syntezy i Technologii Środków Leczniczych</t>
  </si>
  <si>
    <r>
      <t xml:space="preserve">Ocena jakości kosmetyków </t>
    </r>
    <r>
      <rPr>
        <b/>
        <sz val="10"/>
        <color rgb="FFFF0000"/>
        <rFont val="Times New Roman"/>
        <family val="1"/>
        <charset val="238"/>
      </rPr>
      <t>w aspekcie bezpieczeństwa klienta</t>
    </r>
  </si>
  <si>
    <t>Katedra i Zakład Chemii Leków</t>
  </si>
  <si>
    <t>Kosmetologia lecznicza/cz.2-full</t>
  </si>
  <si>
    <t>+10h i -30h</t>
  </si>
  <si>
    <t xml:space="preserve">Grupa treści uzupełniających </t>
  </si>
  <si>
    <r>
      <t xml:space="preserve">Charakterystyka leków dermatologicznych </t>
    </r>
    <r>
      <rPr>
        <b/>
        <sz val="10"/>
        <color rgb="FFFF0000"/>
        <rFont val="Times New Roman"/>
        <family val="1"/>
        <charset val="238"/>
      </rPr>
      <t>w aspekcie bezpieczeństwa pacjenta</t>
    </r>
  </si>
  <si>
    <t>Katedra i Zakład Chemii  Leków</t>
  </si>
  <si>
    <t xml:space="preserve">Sztuka wystąpień publicznych </t>
  </si>
  <si>
    <t xml:space="preserve">Katedra i Zakład Psychologii UM  </t>
  </si>
  <si>
    <t>Diagnostyka kosmetologiczna</t>
  </si>
  <si>
    <t xml:space="preserve">Zakład Kosmetologii i Medycyny Estetycznej (Apteka on-line-CEM) </t>
  </si>
  <si>
    <t>Marketing w kosmetologii</t>
  </si>
  <si>
    <t>Grupa treści w ramach warsztatów praktycznych</t>
  </si>
  <si>
    <t xml:space="preserve">Warsztaty praktyczne </t>
  </si>
  <si>
    <t>Grupa treści w ramach praktyk zawodowych</t>
  </si>
  <si>
    <t xml:space="preserve">Praktyki zawodowe, śródroczne </t>
  </si>
  <si>
    <t>Gabinet kosmetyczny</t>
  </si>
  <si>
    <t>Podsumowanie semestru II</t>
  </si>
  <si>
    <t>Liczba egzaminów: 3</t>
  </si>
  <si>
    <t>SEMESTR III</t>
  </si>
  <si>
    <t>godziny kontaktowe</t>
  </si>
  <si>
    <t>godziny niekontaktowe</t>
  </si>
  <si>
    <t>Endokrynologia</t>
  </si>
  <si>
    <t>Katedra i Klinika Chorób Wewnętrznych</t>
  </si>
  <si>
    <t>Rehabilitacja</t>
  </si>
  <si>
    <t>Katedra Rehabilitacji, Fizjoterapii i Balneoterapii</t>
  </si>
  <si>
    <t>Sensoryka i środki zapachowe</t>
  </si>
  <si>
    <t xml:space="preserve">Zakład Chemii Produktów Pochodzenia Naturalnego </t>
  </si>
  <si>
    <t>Prawo w kosmetologii</t>
  </si>
  <si>
    <t>Pracownia Prawa Medycznego i Farmaceutycznego</t>
  </si>
  <si>
    <t>Ekonomia i zarządzanie w kosmetologii</t>
  </si>
  <si>
    <t>Zakład Nauk Humanistycznych i Medycyny Społecznej</t>
  </si>
  <si>
    <t>Grupa treści uzupełniających</t>
  </si>
  <si>
    <t>Kosmetologia geriatryczna</t>
  </si>
  <si>
    <t xml:space="preserve">Grupa treści uzupełniających "do wyboru" </t>
  </si>
  <si>
    <t>Farmakoterapia wybranych zaburzeń - wieku młodzieńczego/wieku dojrzałego i podeszłego "do wyboru"</t>
  </si>
  <si>
    <t>Katedra i Zakład Farmakologii z Farmakodynamiką</t>
  </si>
  <si>
    <t xml:space="preserve">Odnowa biologiczna/Kosmetologia SPA "do wyboru' </t>
  </si>
  <si>
    <t>Przedmioty uzupełniające - K "do wyboru" razem</t>
  </si>
  <si>
    <t xml:space="preserve">Grupa treści uzupełniających - treści OU "do wyboru" </t>
  </si>
  <si>
    <t>Kształtowanie sylwetki i postawy ciała/Ćwiczenia fitness</t>
  </si>
  <si>
    <t>Studium WF i Sportu</t>
  </si>
  <si>
    <t>Socjologia ciała-zarys problematyki/Podstawy socjologii zdrowia</t>
  </si>
  <si>
    <t xml:space="preserve">Samodzielna Pracownia Socjologii Medycyny </t>
  </si>
  <si>
    <t>PAK = Psycho(humanistyczno)społeczne aspekty kosmetologii</t>
  </si>
  <si>
    <t>Przedmioty uzupełniające - OU "do wyboru" razem</t>
  </si>
  <si>
    <t xml:space="preserve">Fakultet interprofesjonalny KS-FARM - do wyboru </t>
  </si>
  <si>
    <t>przedmioty fakultatywne razem</t>
  </si>
  <si>
    <t>Warsztaty praktyczne</t>
  </si>
  <si>
    <t>Podsumowanie semestru III</t>
  </si>
  <si>
    <t>SEMESTR IV</t>
  </si>
  <si>
    <t>Onkologia skóry</t>
  </si>
  <si>
    <t>Samodzielna Pracownia Biologii Medycznej</t>
  </si>
  <si>
    <t>E ustny</t>
  </si>
  <si>
    <t>Chirurgia plastyczna, pourazowa i estetyczna</t>
  </si>
  <si>
    <t>Katedra i Klinika Chirurgii Szczękowo-Twarzowej</t>
  </si>
  <si>
    <t>Asystent lekarza medycyny estetycznej</t>
  </si>
  <si>
    <t>Grupa treści kierunkowych w ramach pracy dyplomowej</t>
  </si>
  <si>
    <t>Seminarium magisterskie i informacja naukowa</t>
  </si>
  <si>
    <t xml:space="preserve">Katedra i Zakład Chemii Leków </t>
  </si>
  <si>
    <t>S</t>
  </si>
  <si>
    <t>Biblioteka Główna UM</t>
  </si>
  <si>
    <t>IN</t>
  </si>
  <si>
    <t>Praca magisterska</t>
  </si>
  <si>
    <t xml:space="preserve">Jednostka prowadząca </t>
  </si>
  <si>
    <t>PR</t>
  </si>
  <si>
    <t>Egzamin dyplomowy</t>
  </si>
  <si>
    <t>ED</t>
  </si>
  <si>
    <t>poza macierzą</t>
  </si>
  <si>
    <t>Praca magisterska razem</t>
  </si>
  <si>
    <t>Kosmetologia onkologiczna</t>
  </si>
  <si>
    <t>Psychologia piękna</t>
  </si>
  <si>
    <t>Fakultety wolne  - do wyboru 3 ECTS</t>
  </si>
  <si>
    <t>Podsumowanie semestru IV</t>
  </si>
  <si>
    <t>LG</t>
  </si>
  <si>
    <t>U%</t>
  </si>
  <si>
    <t>red g.</t>
  </si>
  <si>
    <t>red E.</t>
  </si>
  <si>
    <t>% g.</t>
  </si>
  <si>
    <t>% Ec</t>
  </si>
  <si>
    <t>L.G.</t>
  </si>
  <si>
    <t>ECTS(2023)</t>
  </si>
  <si>
    <t>Przedmioty chemiczne (redukcja)</t>
  </si>
  <si>
    <t>P.Ch.</t>
  </si>
  <si>
    <t>Sumaryczne wskaźniki charakteryzujące program studiów</t>
  </si>
  <si>
    <t>30 studentow</t>
  </si>
  <si>
    <t>20 studentow</t>
  </si>
  <si>
    <t>3x10</t>
  </si>
  <si>
    <t>1x30</t>
  </si>
  <si>
    <t>2x10</t>
  </si>
  <si>
    <t>1x20</t>
  </si>
  <si>
    <t>L.G</t>
  </si>
  <si>
    <t>%U</t>
  </si>
  <si>
    <t>%ECTS</t>
  </si>
  <si>
    <t>W</t>
  </si>
  <si>
    <t>Ć</t>
  </si>
  <si>
    <t>ZP</t>
  </si>
  <si>
    <t>Inne formy godz.</t>
  </si>
  <si>
    <t>Suma godz.</t>
  </si>
  <si>
    <t>Suma</t>
  </si>
  <si>
    <t>roznica</t>
  </si>
  <si>
    <t>Semestr I</t>
  </si>
  <si>
    <t>Semestr II</t>
  </si>
  <si>
    <t>egamin dypl wliczono w  cwiczenia dypl.</t>
  </si>
  <si>
    <t>Semestr III</t>
  </si>
  <si>
    <t>na czerwono - moduly z nauki</t>
  </si>
  <si>
    <t>Semestr IV</t>
  </si>
  <si>
    <t>25*120</t>
  </si>
  <si>
    <t>50%</t>
  </si>
  <si>
    <t>na niebiesko - moduly praktycznego przyg.</t>
  </si>
  <si>
    <t>Cały tok kształcenia</t>
  </si>
  <si>
    <t>rok I</t>
  </si>
  <si>
    <t>min</t>
  </si>
  <si>
    <t>rok II</t>
  </si>
  <si>
    <t>(119*25)+(1*30)</t>
  </si>
  <si>
    <t>(jezyk  ECTS=30)</t>
  </si>
  <si>
    <t xml:space="preserve">przedmioty podstawowe </t>
  </si>
  <si>
    <t xml:space="preserve">przedmioty kierunkowe </t>
  </si>
  <si>
    <t>WF 15h</t>
  </si>
  <si>
    <t>BHP 4h</t>
  </si>
  <si>
    <t>przedmioty uzupełniające</t>
  </si>
  <si>
    <t xml:space="preserve">przedmioty uzupełniające  "do wyboru" </t>
  </si>
  <si>
    <t xml:space="preserve">Fakultety  "do wyboru" </t>
  </si>
  <si>
    <t>warsztaty praktyczne "do wyboru")</t>
  </si>
  <si>
    <t>praktyki zawodowe, śródroczne "do wyboru"</t>
  </si>
  <si>
    <t>praca magisterska "do wyboru"</t>
  </si>
  <si>
    <t>seminarium magisterskie</t>
  </si>
  <si>
    <t>egzamin mgr</t>
  </si>
  <si>
    <t>moduł praca dyplomowa</t>
  </si>
  <si>
    <t xml:space="preserve">Suma I stopień </t>
  </si>
  <si>
    <t>(1665 - 96 (godz.kontaktu z opiekunem z gabinetuKS = praca własna w ramach praktyk(2x48h))</t>
  </si>
  <si>
    <t>(3029 -  godz kontaktowych)</t>
  </si>
  <si>
    <t>zajęcia o charakterze
praktycznym, takie jak zajęcia laboratoryjne i projektowe</t>
  </si>
  <si>
    <t>zajęcia "do wyboru"</t>
  </si>
  <si>
    <t>przedmioty psycho-humano-społeczne, PAK</t>
  </si>
  <si>
    <t>język obcy</t>
  </si>
  <si>
    <t>zajęcia WF</t>
  </si>
  <si>
    <t>zajęcia powiązane z praktycznym przygotowaniem zawodowym</t>
  </si>
  <si>
    <t xml:space="preserve">zajęcia powiązane z prowadzonymi badaniami naukowymi </t>
  </si>
  <si>
    <t>wskaźnik S (część programu kształcenia realizowana w postaci zajęć dydaktycznych wymagających bezpośredniego udziału nauczycieli akademickich)</t>
  </si>
  <si>
    <t>(ECTS calego programu 1665- 100 zajecia w gabinecieKS+4(zaliczenie praktyk))-(150 praca dyplomowa)</t>
  </si>
  <si>
    <t>E-learning</t>
  </si>
  <si>
    <t>E-wyklady</t>
  </si>
  <si>
    <t>E-seminaria</t>
  </si>
  <si>
    <t>Przedmioty Zakladu kosmetologii i med. estetycznej</t>
  </si>
  <si>
    <t>wyklady</t>
  </si>
  <si>
    <t>ćwiczenia</t>
  </si>
  <si>
    <t>seminaria</t>
  </si>
  <si>
    <t>praktyki</t>
  </si>
  <si>
    <t>zajęcia praktyczne</t>
  </si>
  <si>
    <t>Obciążenie studenta</t>
  </si>
  <si>
    <t>godz.  w  toku ksztalcenia(w tym PZ+WF)</t>
  </si>
  <si>
    <t>ECTS min</t>
  </si>
  <si>
    <t>ECTS max</t>
  </si>
  <si>
    <t xml:space="preserve">godziny ogółem (z  ECTS) </t>
  </si>
  <si>
    <t>godziny ogółem (z  ECTS) +WF+BHP</t>
  </si>
  <si>
    <t>Grupa tresci</t>
  </si>
  <si>
    <t>L.Z.</t>
  </si>
  <si>
    <t>L.G. all</t>
  </si>
  <si>
    <t>L.Z. all</t>
  </si>
  <si>
    <t>L.Z (G.K.)</t>
  </si>
  <si>
    <t>SK</t>
  </si>
  <si>
    <t>WP-UGK</t>
  </si>
  <si>
    <t>PZ-GZ</t>
  </si>
  <si>
    <t>Semestry</t>
  </si>
  <si>
    <t>%W</t>
  </si>
  <si>
    <t xml:space="preserve">%Ć </t>
  </si>
  <si>
    <t>%S</t>
  </si>
  <si>
    <t>%WP-UGK</t>
  </si>
  <si>
    <t>%PZ-GZ</t>
  </si>
  <si>
    <t>%SK</t>
  </si>
  <si>
    <t>Podsumowanie całego toku kształcenia</t>
  </si>
  <si>
    <t>P</t>
  </si>
  <si>
    <t>Formy</t>
  </si>
  <si>
    <t>K</t>
  </si>
  <si>
    <t>U/OU</t>
  </si>
  <si>
    <t>U</t>
  </si>
  <si>
    <t>Podsumowanie</t>
  </si>
  <si>
    <t>Statystyka</t>
  </si>
  <si>
    <t>śr.% SK</t>
  </si>
  <si>
    <t>%Ć</t>
  </si>
  <si>
    <t>%WP</t>
  </si>
  <si>
    <t>%PZ</t>
  </si>
  <si>
    <t>U/PAK</t>
  </si>
  <si>
    <t>F</t>
  </si>
  <si>
    <t>P-p. podstawowy</t>
  </si>
  <si>
    <t>K-p.kierunkowy</t>
  </si>
  <si>
    <t>U-p.uzupełniający</t>
  </si>
  <si>
    <t>F-fakultet</t>
  </si>
  <si>
    <t>U/OU-p.uzupełniający/ogólnouczelniany</t>
  </si>
  <si>
    <t>U/PAK-p.uzupełniający z zakresu psycho-humanistyczno-społecznych aspektów kosmetologicznych</t>
  </si>
  <si>
    <t>Zajęcia fakultatywne</t>
  </si>
  <si>
    <t>Jednostka realizująca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</si>
  <si>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 roku, w semestrze 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</si>
  <si>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L.p.</t>
  </si>
  <si>
    <t>Tytuł fakultetu</t>
  </si>
  <si>
    <t>rok</t>
  </si>
  <si>
    <t>semestr</t>
  </si>
  <si>
    <t>h/ECTS</t>
  </si>
  <si>
    <t>Forma zajęć</t>
  </si>
  <si>
    <t>1.</t>
  </si>
  <si>
    <t>Sztuka migania</t>
  </si>
  <si>
    <t>I</t>
  </si>
  <si>
    <t>20/2</t>
  </si>
  <si>
    <t>20 sem</t>
  </si>
  <si>
    <t>Katedra Farmakognozji i Botaniki Farmaceutycznej</t>
  </si>
  <si>
    <t>2.</t>
  </si>
  <si>
    <t>Innowacyjne rozwiązania recepturowe</t>
  </si>
  <si>
    <t>10/1</t>
  </si>
  <si>
    <t>10 sem</t>
  </si>
  <si>
    <t>3.</t>
  </si>
  <si>
    <t>Rola żywienia w profilaktyce i terapii  defektów i chorób skóry</t>
  </si>
  <si>
    <t>Zakład Edukacji Dietetycznej i Żywieniowej</t>
  </si>
  <si>
    <t>Prof.. Fornal</t>
  </si>
  <si>
    <t>4.</t>
  </si>
  <si>
    <t>Cielesność w historii sztuki</t>
  </si>
  <si>
    <t>5.</t>
  </si>
  <si>
    <t>Sterylizacja w gabinecie w kontekście bezpieczeństwa klienta i kosmetologa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</si>
  <si>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 roku, w semestrze II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</si>
  <si>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Jak pisać i prezentować w nauce?</t>
  </si>
  <si>
    <t>?</t>
  </si>
  <si>
    <t>Interakcje i nowoczesne kompozycje kosmetyków</t>
  </si>
  <si>
    <t>Zastosowanie kobido w kosmetologii</t>
  </si>
  <si>
    <t>Akcesoria w masażu twarzy i ciała</t>
  </si>
  <si>
    <t>Zostań trychologiem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</si>
  <si>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II roku, w semestrze III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</si>
  <si>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Fakultet interprofesjonalny KS-FARM: Charakterystyka preparatów kosmetyczno-pielegnacyjnych  dostepnych w aptece</t>
  </si>
  <si>
    <t>II</t>
  </si>
  <si>
    <t>30/2</t>
  </si>
  <si>
    <t>30 sem</t>
  </si>
  <si>
    <t>Zakład Kosmetologii i Medycyny Estetycznej+Farmacja</t>
  </si>
  <si>
    <t>Fakultet interprofesjonalny KS-FARM: Opieka kosmetologiczna nad pacjentem w aptece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</si>
  <si>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II roku, w semestrze IV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3 ECTS</t>
    </r>
  </si>
  <si>
    <t>Naukowe wykorzystanie urządzeń do diagnostyki skóry</t>
  </si>
  <si>
    <t>Kosmetologiczne metody postępowania z blizną</t>
  </si>
  <si>
    <t>Wykorzystanie lasera IPL w kosmetologii</t>
  </si>
  <si>
    <t>Nowe opatentowane składniki aktywne w preparatach do skóry atopowej</t>
  </si>
  <si>
    <t>Odpowiedzialność karna w kosmetologii</t>
  </si>
  <si>
    <t>6.</t>
  </si>
  <si>
    <t>Kosmetolog zawód z przyszłością</t>
  </si>
  <si>
    <t>Info z dn. 6.12.2022,</t>
  </si>
  <si>
    <t>Część 1:</t>
  </si>
  <si>
    <t>Część 2:</t>
  </si>
  <si>
    <t>Część 3:</t>
  </si>
  <si>
    <t>Część 4:</t>
  </si>
  <si>
    <t>Część 5:</t>
  </si>
  <si>
    <t>Część 6:</t>
  </si>
  <si>
    <t>Część 7:</t>
  </si>
  <si>
    <t>Część 8:</t>
  </si>
  <si>
    <t>kody z 2023</t>
  </si>
  <si>
    <t>2024_z macierzy</t>
  </si>
  <si>
    <t>Kody przedmiotow w 2024</t>
  </si>
  <si>
    <t>Kody przedmiotów:</t>
  </si>
  <si>
    <t>PL - polskojęzyczny</t>
  </si>
  <si>
    <t>AM - Analityka medyczna</t>
  </si>
  <si>
    <t>P - Przedmiot</t>
  </si>
  <si>
    <t>ST - Stacjonarne dla PL</t>
  </si>
  <si>
    <t>2023/2025 - Cykl studiów</t>
  </si>
  <si>
    <t>1 - poziom kształcenia, st. I stopnia</t>
  </si>
  <si>
    <t>np.: 1/2/3 - semestry realizowania przedmiotu</t>
  </si>
  <si>
    <t>1 - kolejny numer przedmiotu</t>
  </si>
  <si>
    <t>PL.KO.P.ST.2024/2026.2.2.1</t>
  </si>
  <si>
    <t>Kod składa się z 8 części oddzielonych kropkami:</t>
  </si>
  <si>
    <t>EN - anglojęzyczny</t>
  </si>
  <si>
    <t>FA - Farmacja</t>
  </si>
  <si>
    <t>F - Fakultet</t>
  </si>
  <si>
    <t>NST - Niestacjonarne dla PL</t>
  </si>
  <si>
    <t>2 - poziom kształcenia, st. II stopnia</t>
  </si>
  <si>
    <t>np.: 4/6/9 - semestry realizowania przedmiotu</t>
  </si>
  <si>
    <t>2 - kolejny numer przedmiotu</t>
  </si>
  <si>
    <t>PL.KO.P.ST.2024/2026.2.3.2</t>
  </si>
  <si>
    <t>gdzie, część 2 dla kierunków lub część 7 dla semestrów oddzielamy znakiem "/":</t>
  </si>
  <si>
    <t>FI - Fizjoterapia</t>
  </si>
  <si>
    <t>PZ - Praktyki zawodowe</t>
  </si>
  <si>
    <t>R - Regular dla EN</t>
  </si>
  <si>
    <t>3 - poziom kształcenia, jednolite magisterskie</t>
  </si>
  <si>
    <t>PL.KO.P.ST.2024/2026.2.4.3</t>
  </si>
  <si>
    <t>PL.KO.P.ST.2024/2026.2.3.3</t>
  </si>
  <si>
    <t>LK - Lekarski</t>
  </si>
  <si>
    <t>ZP - Zajęcia praktyczne</t>
  </si>
  <si>
    <t>B - Bis dla EN</t>
  </si>
  <si>
    <t>PL.KO.P.ST.2024/2026.2.1.4</t>
  </si>
  <si>
    <t>LD - Lekarsko-dentystyczny</t>
  </si>
  <si>
    <t>PL.KO.P.ST.2024/2026.2.4.5</t>
  </si>
  <si>
    <t>BI - Biomedycyna</t>
  </si>
  <si>
    <t>Fakultet:</t>
  </si>
  <si>
    <t>PL.KO.P.ST.2024/2026.2.4.6</t>
  </si>
  <si>
    <t>DI - Dietetyka</t>
  </si>
  <si>
    <t>1. nieobowiązkowe zajęcia w szkole lub na uczelni, wybierane zgodnie z zainteresowaniami;</t>
  </si>
  <si>
    <t>PL.KO.P.ST.2024/2026.2.3.7</t>
  </si>
  <si>
    <t>EL - Elektroradiologia</t>
  </si>
  <si>
    <t>2. kierunek studiów;</t>
  </si>
  <si>
    <t>PL.KO.P.ST.2024/2026.2.1/2.8</t>
  </si>
  <si>
    <t>Kosmetologia lecznicza</t>
  </si>
  <si>
    <t>4+3</t>
  </si>
  <si>
    <t>HS - Higiena stomatologiczna</t>
  </si>
  <si>
    <t>3. wydział wyższej uczelni;</t>
  </si>
  <si>
    <t>PL.KO.P.ST.2024/2026.2.2.9</t>
  </si>
  <si>
    <t>Ocena jakości kosmetyków</t>
  </si>
  <si>
    <t>KO - Kosmetologia</t>
  </si>
  <si>
    <t>4. władze wydziału wyższej uczelni</t>
  </si>
  <si>
    <t>PL.KO.P.ST.2024/2026.2.3.10</t>
  </si>
  <si>
    <t>PI - Pielęgniarstwo</t>
  </si>
  <si>
    <t>PL.KO.P.ST.2024/2026.2.2.11</t>
  </si>
  <si>
    <t>PO - Położnictwo</t>
  </si>
  <si>
    <t>PL.KO.P.ST.2024/2026.2.1.11</t>
  </si>
  <si>
    <t>PL.KO.P.ST.2024/2026.2.1.12</t>
  </si>
  <si>
    <t>RM - Ratownictwo medyczne</t>
  </si>
  <si>
    <t>PL.KO.P.ST.2024/2026.2.3.12</t>
  </si>
  <si>
    <t>PL.KO.P.ST.2024/2026.2.3.13</t>
  </si>
  <si>
    <t>TD - Techniki dentystyczne</t>
  </si>
  <si>
    <t>PL.KO.P.ST.2024/2026.2.3.14</t>
  </si>
  <si>
    <t>TP - Terapia zajęciowa</t>
  </si>
  <si>
    <t>PL.KO.P.ST.2024/2026.2.1.14</t>
  </si>
  <si>
    <r>
      <t xml:space="preserve">Surowce kosmetyczne </t>
    </r>
    <r>
      <rPr>
        <sz val="9"/>
        <color indexed="10"/>
        <rFont val="Calibri"/>
        <family val="2"/>
        <charset val="238"/>
      </rPr>
      <t>naturalnego pochodzenia</t>
    </r>
  </si>
  <si>
    <t>PL.KO.P.ST.2024/2026.2.1.15</t>
  </si>
  <si>
    <t>PS - Psychologia</t>
  </si>
  <si>
    <t>PL.KO.P.ST.2024/2026.2.1.16</t>
  </si>
  <si>
    <t>ZP - Zdrowie Publiczne</t>
  </si>
  <si>
    <t>PL.KO.P.ST.2024/2026.2.2.16</t>
  </si>
  <si>
    <r>
      <t xml:space="preserve">Charakterystyka leków dermatologicznych </t>
    </r>
    <r>
      <rPr>
        <sz val="9"/>
        <color indexed="10"/>
        <rFont val="Calibri"/>
        <family val="2"/>
        <charset val="238"/>
      </rPr>
      <t>w aspekcie b.p.</t>
    </r>
  </si>
  <si>
    <t>PL.KO.P.ST.2024/2026.2.2.17</t>
  </si>
  <si>
    <t>PL.KO.P.ST.2024/2026.2.1.17</t>
  </si>
  <si>
    <t>PL.KO.P.ST.2024/2026.2.1.18</t>
  </si>
  <si>
    <t>PL.KO.P.ST.2024/2026.2.4.18</t>
  </si>
  <si>
    <t>PL.KO.P.ST.2024/2026.2.4.19</t>
  </si>
  <si>
    <t>PL.KO.P.ST.2024/2026.2.3.19</t>
  </si>
  <si>
    <t>PL.KO.P.ST.2024/2026.2.3.20</t>
  </si>
  <si>
    <t>PL.KO.P.ST.2024/2026.2.2.20</t>
  </si>
  <si>
    <t>PL.KO.P.ST.2024/2026.2.2.21</t>
  </si>
  <si>
    <t>PL.KO.P.ST.2024/2026.2.2.22</t>
  </si>
  <si>
    <t>PL.KO.P.ST.2024/2026.2.1.22</t>
  </si>
  <si>
    <t>PL.KO.P.ST.2024/2026.2.1.23</t>
  </si>
  <si>
    <t>PL.KO.P.ST.2024/2026.2.1.24</t>
  </si>
  <si>
    <t>Kierunki anglojęzyczne do opracowania.</t>
  </si>
  <si>
    <t>PL.KO.P.ST.2024/2026.2.4.24</t>
  </si>
  <si>
    <t xml:space="preserve">Psychologia piękna </t>
  </si>
  <si>
    <t>PL.KO.P.ST.2024/2026.2.4.25</t>
  </si>
  <si>
    <t>PL.KO.P.ST.2024/2026.2.3.25</t>
  </si>
  <si>
    <t>PL.KO.P.ST.2024/2026.2.2.26</t>
  </si>
  <si>
    <t>Trener branży beauty/Edukacja w kosmetologii</t>
  </si>
  <si>
    <t>PL.KO.P.ST.2024/2026.2.1.27</t>
  </si>
  <si>
    <t>PL.KO.P.ST.2024/2026.2.3.26</t>
  </si>
  <si>
    <t>Trychologia pielęgnacyjna/Trychologia estetyczna</t>
  </si>
  <si>
    <t>PL.KO.P.ST.2024/2026.2.1.28</t>
  </si>
  <si>
    <t>PL.KO.P.ST.2024/2026.2.4.26</t>
  </si>
  <si>
    <t>Kosmetologia w pediatrii/ Kosmetologia wieku dojrzewania</t>
  </si>
  <si>
    <t>PL.KO.P.ST.2024/2026.2.1.29</t>
  </si>
  <si>
    <t>PL.KO.P.ST.2024/2026.2.3.27</t>
  </si>
  <si>
    <t>Odnowa biologiczna/Kosmetologia SPA</t>
  </si>
  <si>
    <t>PL.KO.P.ST.2024/2026.2.3.30</t>
  </si>
  <si>
    <t>PL.KO.P.ST.2024/2026.2.4.27</t>
  </si>
  <si>
    <r>
      <t xml:space="preserve">Farmakoterapia wybranych zaburzeń </t>
    </r>
    <r>
      <rPr>
        <sz val="9"/>
        <color indexed="10"/>
        <rFont val="Calibri"/>
        <family val="2"/>
        <charset val="238"/>
      </rPr>
      <t>- wieku młodz./wieku dojrz. i podesz.</t>
    </r>
  </si>
  <si>
    <t>PL.KO.P.ST.2024/2026.2.3.31</t>
  </si>
  <si>
    <t>PL.KO.P.ST.2024/2026.2.3.28</t>
  </si>
  <si>
    <r>
      <t>Kształtowanie sylwetki i postawy ciała</t>
    </r>
    <r>
      <rPr>
        <sz val="9"/>
        <color indexed="10"/>
        <rFont val="Calibri"/>
        <family val="2"/>
        <charset val="238"/>
      </rPr>
      <t>/Ćwiczenia fitness</t>
    </r>
  </si>
  <si>
    <t>PL.KO.P.ST.2024/2026.2.3.32</t>
  </si>
  <si>
    <t>PL.KO.P.ST.2024/2026.2.4.28</t>
  </si>
  <si>
    <r>
      <t>Socjologia ciała-zarys problematyki</t>
    </r>
    <r>
      <rPr>
        <sz val="9"/>
        <color indexed="10"/>
        <rFont val="Calibri"/>
        <family val="2"/>
        <charset val="238"/>
      </rPr>
      <t>/Podstawy socjologii zdrowia</t>
    </r>
  </si>
  <si>
    <t>PL.KO.P.ST.2024/2026.2.3.33</t>
  </si>
  <si>
    <t>PL.KO.P.ST.2024/2026.2.1.26</t>
  </si>
  <si>
    <r>
      <t>Seminarium magisterskie</t>
    </r>
    <r>
      <rPr>
        <sz val="9"/>
        <color indexed="10"/>
        <rFont val="Calibri"/>
        <family val="2"/>
        <charset val="238"/>
      </rPr>
      <t xml:space="preserve"> z Informacją naukową</t>
    </r>
  </si>
  <si>
    <t>PL.KO.P.ST.2024/2026.2.4.34</t>
  </si>
  <si>
    <t>PL.KO.P.ST.2024/2026.2.4.35</t>
  </si>
  <si>
    <t>PL.KO.ZP.ST.2024/2026.2.2/3.1</t>
  </si>
  <si>
    <t>2022/2028 - Cykl studiów</t>
  </si>
  <si>
    <t>PL.KO.PZ.ST.2024/2026.2.2/3.1</t>
  </si>
  <si>
    <t xml:space="preserve">Praktyki zawodowe </t>
  </si>
  <si>
    <t>np.: 1/2/3 - semestry w których realizowany jest przedmiot</t>
  </si>
  <si>
    <t>np.: 4/6/9 - semestry w których realizowany jest przedmiot</t>
  </si>
  <si>
    <t>Część 8</t>
  </si>
  <si>
    <t>1 - kolejny numer przedmiotu (dla tych samych części od 1 do 6, w przypadku innych danych numerowanie od 1)</t>
  </si>
  <si>
    <t>(dla tych samych części od 1 do 6, w przypadku innych danych numerowanie od 1)</t>
  </si>
  <si>
    <t>Przykładowy numer przedmiotu:</t>
  </si>
  <si>
    <t>PL.LK.P.ST.2022/2028.3.1/2/3.1</t>
  </si>
  <si>
    <t>Nauki</t>
  </si>
  <si>
    <t>ECTS/semestr</t>
  </si>
  <si>
    <t>ECTS-NF</t>
  </si>
  <si>
    <t>ECTS-NoZ</t>
  </si>
  <si>
    <t>ECTS-NM</t>
  </si>
  <si>
    <t>ECTS-OU</t>
  </si>
  <si>
    <t>NF</t>
  </si>
  <si>
    <t>NoZ</t>
  </si>
  <si>
    <t>OU</t>
  </si>
  <si>
    <t>NM</t>
  </si>
  <si>
    <t>%</t>
  </si>
  <si>
    <t>% bez OU</t>
  </si>
  <si>
    <t>I rok, I semestr</t>
  </si>
  <si>
    <t>Cykl kształcenia</t>
  </si>
  <si>
    <t>Formy zaliczenia przedmiotu</t>
  </si>
  <si>
    <t>Z cz. przedmiotu</t>
  </si>
  <si>
    <t>% udział</t>
  </si>
  <si>
    <t>I rok, II semestr</t>
  </si>
  <si>
    <t>E flagowy</t>
  </si>
  <si>
    <t>(2P/D-M))</t>
  </si>
  <si>
    <t>Charakterystyka preparatów kosmetyczno-pielegnacyjnych  dostepnych w aptece/Opieka kosmetologiczna nad pacjentem w aptece (F-IP)</t>
  </si>
  <si>
    <t>Z cz.</t>
  </si>
  <si>
    <t>II rok, III semestr</t>
  </si>
  <si>
    <t>zmiana E na ZO</t>
  </si>
  <si>
    <t>E mini-OSCE</t>
  </si>
  <si>
    <t>II rok, IV semestr</t>
  </si>
  <si>
    <t>Egz T na Egz ustny</t>
  </si>
  <si>
    <t>(2P/A-KO)</t>
  </si>
  <si>
    <t>ZO (S+IN)</t>
  </si>
  <si>
    <t>Jakie przedmioty są realizowane od początku do końca w formie online i taka forma zajęć została wpisana do programów studiów</t>
  </si>
  <si>
    <t>Jednostka UML</t>
  </si>
  <si>
    <t>L. godz.</t>
  </si>
  <si>
    <t>Forma</t>
  </si>
  <si>
    <t>full on-line</t>
  </si>
  <si>
    <t>Załącznik Nr 7 do Uchwały Senatu Nr XXXV/2020 z dnia 16 grudnia 2020 roku</t>
  </si>
  <si>
    <t>Przedmioty podstawowe</t>
  </si>
  <si>
    <t>Przedmioty kierunkowe</t>
  </si>
  <si>
    <t>P. Uz/P-K/OU</t>
  </si>
  <si>
    <t>P.Uz dw</t>
  </si>
  <si>
    <t>Przedmioty dw bloku A</t>
  </si>
  <si>
    <t>Przedmioty dw bloku B</t>
  </si>
  <si>
    <t>F-WP</t>
  </si>
  <si>
    <t>F-PZ</t>
  </si>
  <si>
    <t>SM</t>
  </si>
  <si>
    <t>F- PM</t>
  </si>
  <si>
    <t>MACIERZ EFEKTÓW UCZENIA SIĘ (dla kierunków nieregulowanych)</t>
  </si>
  <si>
    <t>Nazwa kierunku studiów</t>
  </si>
  <si>
    <t xml:space="preserve"> KOSMETOLOGIA </t>
  </si>
  <si>
    <t>MODUŁY KSZTAŁCENIA (PRZEDMIOTY)</t>
  </si>
  <si>
    <t xml:space="preserve">Poziom kształcenia </t>
  </si>
  <si>
    <t xml:space="preserve"> STUDIA II STOPNIA</t>
  </si>
  <si>
    <t xml:space="preserve">Profil kształcenia </t>
  </si>
  <si>
    <t xml:space="preserve"> ogólnoakademicki</t>
  </si>
  <si>
    <t>Symbol kierunkowych efektów</t>
  </si>
  <si>
    <t>Efekty uczenia się  - opis</t>
  </si>
  <si>
    <t>KS2.A.01</t>
  </si>
  <si>
    <t>KS2.A.02</t>
  </si>
  <si>
    <t>KS2.A.03</t>
  </si>
  <si>
    <t>KS2.A.04</t>
  </si>
  <si>
    <t>KS2.B.01</t>
  </si>
  <si>
    <t>KS2.B.02</t>
  </si>
  <si>
    <t>KS2.B.03</t>
  </si>
  <si>
    <t>KS2.B.04</t>
  </si>
  <si>
    <t>KS2.B.05</t>
  </si>
  <si>
    <t>KS2.B.06</t>
  </si>
  <si>
    <t>KS2.B.07</t>
  </si>
  <si>
    <t>KS2.B.08</t>
  </si>
  <si>
    <t>KS2.B.09</t>
  </si>
  <si>
    <t>KS2.B.10</t>
  </si>
  <si>
    <t>KS2.C.01</t>
  </si>
  <si>
    <t>KS2.C.02</t>
  </si>
  <si>
    <t>KS2.C.03</t>
  </si>
  <si>
    <t>KS2.C.04</t>
  </si>
  <si>
    <t>KS2.C.05</t>
  </si>
  <si>
    <t>KS2.C.06</t>
  </si>
  <si>
    <t>KS2.C.07</t>
  </si>
  <si>
    <t>KS2.C.08</t>
  </si>
  <si>
    <t>KS2.C.09</t>
  </si>
  <si>
    <t>KS2.C.10</t>
  </si>
  <si>
    <t>KS2.C.11</t>
  </si>
  <si>
    <t>KS2.C.dw.1</t>
  </si>
  <si>
    <t>KS2.C.dw.2</t>
  </si>
  <si>
    <t>KS2.C.dw.3</t>
  </si>
  <si>
    <t>KS2.C.dw.4</t>
  </si>
  <si>
    <t>KS2.FA.01</t>
  </si>
  <si>
    <t>KS2.FA.02</t>
  </si>
  <si>
    <t>KS2.FA.03</t>
  </si>
  <si>
    <t>KS2.FA.04</t>
  </si>
  <si>
    <t>KS2.FB.01</t>
  </si>
  <si>
    <t>KS2.FB.02</t>
  </si>
  <si>
    <t>KS2.FB.03</t>
  </si>
  <si>
    <t>KS2.FB.04</t>
  </si>
  <si>
    <t>KS2.WP</t>
  </si>
  <si>
    <t>KS2.PZ</t>
  </si>
  <si>
    <t>KS2.SM</t>
  </si>
  <si>
    <t>KS2.PM</t>
  </si>
  <si>
    <t>KS2.ED</t>
  </si>
  <si>
    <t xml:space="preserve">                             W zakresie wiedzy absolwent:</t>
  </si>
  <si>
    <t>KS2_A.W01</t>
  </si>
  <si>
    <t xml:space="preserve">posiada poszerzoną wiedzę z zakresu czynników warunkujących wystąpienie alergii, mechanizmu i przebiegu reakcji alergicznych </t>
  </si>
  <si>
    <t>+++</t>
  </si>
  <si>
    <t>KS2_A.W02</t>
  </si>
  <si>
    <t>zna choroby dróg oddechowych i skóry o podłożu alergicznym, ich diagnostykę i terapię</t>
  </si>
  <si>
    <t>KS2_A.W03</t>
  </si>
  <si>
    <t xml:space="preserve">ma wiedzę dotyczącą chorób endokrynologicznych, ich wpływu na zmiany w obrębie skóry i przydatków </t>
  </si>
  <si>
    <t>KS2_A.W04</t>
  </si>
  <si>
    <t>zna ogólnoustrojowe nowotwory z manifestacją skórną i nowotwory wywodzące się z poszczególnych elementów składowych skóry, uwarunkowania ich powstawania</t>
  </si>
  <si>
    <t>KS2_A.W05</t>
  </si>
  <si>
    <t xml:space="preserve">ma wiedzę z zakresu farmakoterapii wybranych zaburzeń, zmian chorobowych lub chorób, w zakresie właściwym dla studiowanego przedmiotu </t>
  </si>
  <si>
    <t>KS2_A.W06</t>
  </si>
  <si>
    <t>posiada poszerzoną wiedzę z obszaru toksyczności kosmetyku,  mechanizmów działania toksycznego, zatruć i uzależnień oraz  narażenia zawodowego na substancje chemiczne</t>
  </si>
  <si>
    <t>KS2_B.W01</t>
  </si>
  <si>
    <t xml:space="preserve">posiada podstawową wiedzę  w zakresie chirurgii plastycznej i pourazowej oraz chirurgii estetycznej, w zakresie właściwym dla studiowanego przedmiotu </t>
  </si>
  <si>
    <t>KS2_B.W02</t>
  </si>
  <si>
    <t>ma wiedzę  w zakresie kosmetologii leczniczej i estetycznej na włosy, paznokcie i skórę, w tym zabiegi lecznicze i wspomagające leczenie, zabiegi regenerujące, pielęgnacyjne, korekcyjne, liftingujące i rekonstrukcyjne</t>
  </si>
  <si>
    <t>KS2_B.W03</t>
  </si>
  <si>
    <t xml:space="preserve">zna charakterystykę i przyczyny osteoporozy, dolegliwości w obrębie aparatu ruchu, układu krążenia oraz metody ich rehabilitacji </t>
  </si>
  <si>
    <t>KS2_B.W04</t>
  </si>
  <si>
    <t xml:space="preserve">ma poszerzoną wiedzę w zakresie profilaktyki zdrowia i pozytywnego wpływu aktywności fizycznej na kondycję i zdrowie człowieka, w zakresie właściwym dla studiowanego przedmiotu </t>
  </si>
  <si>
    <t>KS2_B.W05</t>
  </si>
  <si>
    <t xml:space="preserve">ma wiedzę w zakresie chemii syntetycznych i naturalnych produktów zapachowych oraz ich aspekty analityczne i aplikacyjne </t>
  </si>
  <si>
    <t>KS2_B.W06</t>
  </si>
  <si>
    <t>zna podstawy perfumerii, aromachologii, aromaterapii i zasady aromamarketingu</t>
  </si>
  <si>
    <t>KS2_B.W07</t>
  </si>
  <si>
    <t xml:space="preserve">ma wiedzę z zakresu budowy, właściwości, mechanizmów działania i zastosowania substancji biologicznie czynnych  w kosmetyce i lecznictwie, w zakresie właściwym dla studiowanego przedmiotu </t>
  </si>
  <si>
    <t>KS2_B.W08</t>
  </si>
  <si>
    <t>ma poszerzoną wiedzę na temat substancji pochodzenia roślinnego  stosowanych w kosmetologii i lecznictwie</t>
  </si>
  <si>
    <t>KS2_B.W09</t>
  </si>
  <si>
    <t xml:space="preserve">ma poszerzoną wiedzę w zakresie fitokosmetyki i fitoterapii, w zakresie właściwym dla studiowanego przedmiotu </t>
  </si>
  <si>
    <t>KS2_B.W10</t>
  </si>
  <si>
    <t>zna proces przemysłowego wytwarzania form kosmetycznych,  ich trwałość, konserwację i przechowywanie oraz zasady właściwej praktyki przemysłowej (GMP) i laboratoryjnej (GLP)</t>
  </si>
  <si>
    <t>KS2_B.W11</t>
  </si>
  <si>
    <t>zna technologie wytwarzania środków zapachowych i metody ich odróżniania od substancji aromatycznych pochodzenia naturalnego</t>
  </si>
  <si>
    <t>KS2_B.W12</t>
  </si>
  <si>
    <t xml:space="preserve">zna podstawową aparaturę stosowaną w przemyśle kosmetycznym i aparaturę analityczną stosowaną w kontroli jakości, w zakresie właściwym dla studiowanego przedmiotu </t>
  </si>
  <si>
    <t>KS2_B.W13</t>
  </si>
  <si>
    <t xml:space="preserve">zna techniki/metody i procedury badań laboratoryjnych kosmetyków i zagadnienia związane z walidacją metody analitycznej </t>
  </si>
  <si>
    <t>KS2_B.W14</t>
  </si>
  <si>
    <t xml:space="preserve">posiada wiedzę w zakresie innowacyjnych rozwiązań recepturowych, doboru podłoża, formy aplikacyjnej i substancji pomocniczych stosownie do funkcji kosmetyku i substancji czynnych, w zakresie właściwym dla studiowanego przedmiotu </t>
  </si>
  <si>
    <t>KS2_B.W15</t>
  </si>
  <si>
    <t xml:space="preserve">zna sposoby zapobiegania interakcjom podczas sporządzania preparatów kosmetycznych, w zakresie właściwym dla studiowanego przedmiotu </t>
  </si>
  <si>
    <t>KS2_B.W16</t>
  </si>
  <si>
    <t>zna ogólne zasady tworzenia i rozwoju form indywidualnej przedsiębiorczości w zakresie studiowanego kierunku oraz ekonomiczne, prawne i inne uwarunkowania działań, w tym działalności naukowej</t>
  </si>
  <si>
    <t>KS2_C.W01</t>
  </si>
  <si>
    <t>zna socjologiczne uwarunkowania funkcjonowania jednostki w społeczeństwie i zasady analizy procesów psychospołecznych ważnych  dla zdrowia i jego ochrony, w zakresie właściwym dla studiowanego przedmiotu</t>
  </si>
  <si>
    <t>KS2_C.W02</t>
  </si>
  <si>
    <t>ma pogłębioną wiedzę w zakresie głównych trendów rozwojowych w branży usług kosmetycznych wykorzystujących profesjonalny sprzęt kosmetyczny</t>
  </si>
  <si>
    <t>KS2_C.W03</t>
  </si>
  <si>
    <t>zna zasady i narzędzia przygotowania prezentacji i wystąpień publicznych</t>
  </si>
  <si>
    <t>KS2_C.W04</t>
  </si>
  <si>
    <t>ma wiedzę w zakresie opieki kosmetologicznej nad osobami znajdującymi się na różnych etapach terapii choroby nowotworowej</t>
  </si>
  <si>
    <t>KS2_C.W05</t>
  </si>
  <si>
    <t>posiada wiedzę na temat oddziaływania na psychikę człowieka kreowanego wizerunku</t>
  </si>
  <si>
    <t>KS2_PM.W01</t>
  </si>
  <si>
    <t>ma pogłębioną wiedzę opartą na piśmiennictwie naukowym w zakresie wybranych obszarów nauk farmaceutycznych, nauk medycznych i nauk o zdrowiu, właściwych dla kierunku kosmetologia</t>
  </si>
  <si>
    <t>KS2_SM.W01</t>
  </si>
  <si>
    <t>zna zasady redagowania  prac naukowych i korzystania z literatury naukowej</t>
  </si>
  <si>
    <t>KS2_PZ.W01</t>
  </si>
  <si>
    <t>ma poszerzoną wiedzę w zakresie kosmetologii leczniczej i w znacznym stopniu w zakresie kosmetologii pielęgnacyjnej, korekcyjnej i upiększającej</t>
  </si>
  <si>
    <t>KS2_OA.W01</t>
  </si>
  <si>
    <t>zna najnowsze osiągnięcia naukowe i zasady postępowania oparte na dowodach naukowych w zakresie właściwym dla studiowanego przedmiotu</t>
  </si>
  <si>
    <t xml:space="preserve">                            W zakresie umiejętności absolwent:</t>
  </si>
  <si>
    <t>KS2_A.U01</t>
  </si>
  <si>
    <t xml:space="preserve">potrafi rozpoznać zmiany skórne o podłożu alergicznym oraz dobrać metody i testy do oceny reakcji alergicznych </t>
  </si>
  <si>
    <t>KS2_A.U02</t>
  </si>
  <si>
    <t>potrafi rozpoznać choroby dróg oddechowych o podłożu alergicznym</t>
  </si>
  <si>
    <t>KS2_A.U03</t>
  </si>
  <si>
    <t>rozpoznaje wpływ chorób endokrynologicznych na zmiany w obrębie skóry i jej przydatków oraz na zmianę sylwetki</t>
  </si>
  <si>
    <t>KS2_A.U04</t>
  </si>
  <si>
    <t>potrafi rozpoznać  zmiany skórne w stanach przednowotworowych</t>
  </si>
  <si>
    <t>KS2_A.U05</t>
  </si>
  <si>
    <t>potrafi przeprowadzić wywiad dermatologiczno-kosmetyczny</t>
  </si>
  <si>
    <t>KS2_A.U06</t>
  </si>
  <si>
    <t>potrafi posługiwać się wiedzą dotyczącą farmakoterapii wybranych chorób lub ich objawów, w zakresie właściwym dla studiowanego przedmiotu</t>
  </si>
  <si>
    <t>KS2_A.U07</t>
  </si>
  <si>
    <t xml:space="preserve">potrafi ocenić toksyczność kosmetyku </t>
  </si>
  <si>
    <t>KS2_A.U08</t>
  </si>
  <si>
    <t>potrafi ocenić  narażenie zawodowe na substancje chemiczne</t>
  </si>
  <si>
    <t>KS2_A.U09</t>
  </si>
  <si>
    <t>posiada znaczną umiejętność zastosowania pomocy przedlekarskiej w zatruciach lekami i kosmetykami</t>
  </si>
  <si>
    <t>KS2_B.U01</t>
  </si>
  <si>
    <t>potrafi posługiwać się wiedzą o chirurgicznych metodach usuwania defektów skóry</t>
  </si>
  <si>
    <t>KS2_B.U02</t>
  </si>
  <si>
    <t>potrafi stosować kamuflaż defektów skóry, w zakresie właściwym dla studiowanego przedmiotu</t>
  </si>
  <si>
    <t>KS2_B.U03</t>
  </si>
  <si>
    <t>potrafi rozróżnić defekty kosmetyczne od chorób skóry</t>
  </si>
  <si>
    <t>KS2_B.U04</t>
  </si>
  <si>
    <t>potrafi wykonywać dopuszczalne i zalecane kosmetyczne zabiegi lecznicze, w zakresie właściwym dla studiowanego przedmiotu</t>
  </si>
  <si>
    <t>KS2_B.U05</t>
  </si>
  <si>
    <t>potrafi taktownie odmówić wykonania zabiegu kosmetycznego w przypadku rozpoznania schorzeń, które stanowią przeciwwskazanie do jego zastosowania</t>
  </si>
  <si>
    <t>KS2_B.U06</t>
  </si>
  <si>
    <t xml:space="preserve">potrafi postępować w przypadkach bólów kręgosłupa i wad postawy ciała </t>
  </si>
  <si>
    <t>KS2_B.U07</t>
  </si>
  <si>
    <t>potrafi  podejmować działania zmniejszające dolegliwości u osób otyłych i w podeszłym wieku</t>
  </si>
  <si>
    <t>KS2_B.U08</t>
  </si>
  <si>
    <t>potrafi podejmować działania w zakresie profilaktyki zdrowia, w zakresie właściwym dla studiowanego przedmiotu</t>
  </si>
  <si>
    <t>KS2_B.U09</t>
  </si>
  <si>
    <t>potrafi stosować  metody potwierdzające jakość substancji zapachowych wykonując niektóre z nich z użyciem zaawansowanej aparatury</t>
  </si>
  <si>
    <t>KS2_B.U10</t>
  </si>
  <si>
    <t xml:space="preserve">potrafi rozpoznać substancje zapachowe </t>
  </si>
  <si>
    <t>KS2_B.U11</t>
  </si>
  <si>
    <t>potrafi wykorzystać  zagadnienia aromachologii, aromaterapii i aromamarketingu w przyszłej pracy</t>
  </si>
  <si>
    <t>KS2_B.U12</t>
  </si>
  <si>
    <t>potrafi stosować wiedzę z obszaru fitokosmetologii i fitoterapii, w tym z zakresu przygotowywania wyciągów roślinnych, izolowania  aktywnych składników z roślin lub ich wytwarzania pod określone potrzeby kosmetyczne, w zakresie właściwym dla studiowanego przedmiotu</t>
  </si>
  <si>
    <t>KS2_B.U13</t>
  </si>
  <si>
    <t>potrafi wykonać badania w zakresie oceny jakości surowców i preparatów kosmetycznych stosując odpowiednie techniki, metody i procedury badań laboratoryjnych, w zakresie właściwym dla studiowanego przedmiotu</t>
  </si>
  <si>
    <t>KS2_B.U14</t>
  </si>
  <si>
    <t xml:space="preserve">potrafi charakteryzować surowce roślinne w odniesieniu do ich właściwości leczniczych i/lub pielęgnacyjnych </t>
  </si>
  <si>
    <t>KS2_B.U15</t>
  </si>
  <si>
    <t xml:space="preserve">potrafi analizować leki dermatologiczne pod względem tożsamości, zawartości i czystości w kontekście ich bezpieczeństwa dla pacjenta </t>
  </si>
  <si>
    <t>KS2_B.U16</t>
  </si>
  <si>
    <t>potrafi posługiwać się wiedzą dotyczącą mechanizmów działania  aktywnych cząsteczek kosmetyków</t>
  </si>
  <si>
    <t>KS2_B.U17</t>
  </si>
  <si>
    <t>wykonuje standardowe formy kosmetyków i nowoczesne nośniki środków kosmetycznych</t>
  </si>
  <si>
    <t>KS2_B.U18</t>
  </si>
  <si>
    <t>potrafi optymalizować skład jakościowy i ilościowy wytworzonych form kosmetycznych</t>
  </si>
  <si>
    <t>KS2_B.U19</t>
  </si>
  <si>
    <t xml:space="preserve">potrafi poprawnie odczytywać receptury kosmetyku oraz opisy składu preparatów </t>
  </si>
  <si>
    <t>KS2_B.U20</t>
  </si>
  <si>
    <t>potrafi przewidywać interakcje substancji czynnych w kosmetyku, w zakresie właściwym dla studiowanego przedmiotu</t>
  </si>
  <si>
    <t>KS2_B.U21</t>
  </si>
  <si>
    <t>potrafi opracować receptury wybranych preparatów kosmetycznych, w zakresie właściwym dla studiowanego przedmiotu</t>
  </si>
  <si>
    <t>KS2_B.U22</t>
  </si>
  <si>
    <t>potrafi pracować w grupie, przyjmując w niej różne funkcje/zadania</t>
  </si>
  <si>
    <t>KS2_B.U23</t>
  </si>
  <si>
    <t>potrafi pełnić rolę przywódczą podczas  realizacji zadań zawodowych charakteryzując się przy tym przedsiębiorczością i sprawną organizacją pracy, w zakresie właściwym dla studiowanego przedmiotu</t>
  </si>
  <si>
    <t>KS2_B.U24</t>
  </si>
  <si>
    <t>potrafi posługiwać się podstawowymi instrumentami ekonomii, zarządzania, prawa i marketingu, w zakresie właściwym dla studiowanego kierunku</t>
  </si>
  <si>
    <t>KS2_B.U25</t>
  </si>
  <si>
    <t>potrafi posługiwać się zaawansowanym technicznie sprzętem i aparaturą specjalistyczną mającą zastosowanie w kosmetologii</t>
  </si>
  <si>
    <t>KS2_C.U01</t>
  </si>
  <si>
    <t>potrafi aktywnie posługiwać się specjalistycznym słownictwem obcojęzycznym z zakresu studiowanego kierunku w pracy zawodowej i działalności badawczej</t>
  </si>
  <si>
    <t>KS2_C.U02</t>
  </si>
  <si>
    <t xml:space="preserve">potrafi wykorzystać wychowawcze aspekty promocji zdrowia i aktywności fizycznej w profilaktyce wykluczenia i patologii społecznych, w zakresie właściwym dla studiowanego przedmiotu </t>
  </si>
  <si>
    <t>KS2_C.U03</t>
  </si>
  <si>
    <t>potrafi wykonać dopuszczalne zabiegi kosmetologiczne najnowszej generacji</t>
  </si>
  <si>
    <t>KS2_C.U04</t>
  </si>
  <si>
    <t>potrafi efektywnie i efektownie przekazywać informacje, w tym z użyciem nowoczesnych narzędzi multimedialnych</t>
  </si>
  <si>
    <t>KS2_C.U05</t>
  </si>
  <si>
    <t>działa na rzecz własnego rozwoju, systematycznie zbogaca wiedzę i kształtuje umiejętności dążąc do profesjonalizmu, w zakresie właściwym dla studiowanego przedmiotu</t>
  </si>
  <si>
    <t>KS2_C.U06</t>
  </si>
  <si>
    <t xml:space="preserve">potrafi objąć opieką kosmetologiczną pacjentów w trakcie lub po chemio- i radioterapii oraz zabiegach onkologicznych </t>
  </si>
  <si>
    <t>KS2_C.U07</t>
  </si>
  <si>
    <t>potrafi ocenić wpływ kultury na sposób postrzegania ciała</t>
  </si>
  <si>
    <t>KS2_PM.U01</t>
  </si>
  <si>
    <t xml:space="preserve">potrafi wykorzystać posiadaną wiedzę w zakresie właściwym dla studiowanego kierunku  do innowacyjnego rozwiązywania problemów i/lub wykonywania zadań badawczych </t>
  </si>
  <si>
    <t>KS2_PM.U02</t>
  </si>
  <si>
    <t>potrafi samodzielnie zaplanować i przeprowadzić eksperyment, zinterpretować i prezentować dane doświadczalne oraz odnieść je do aktualnego stanu wiedzy w zakresie właściwym dla problemu badawczego i studiowanego kierunku</t>
  </si>
  <si>
    <t>KS2_PM.U03</t>
  </si>
  <si>
    <t>potrafi korzystać z literatury naukowej krajowej i zagranicznej, właściwie dobrać źródła informacji, stosować odpowiednie metody i narzędzia, w tym zaawansowane techniki informacyjno-komunikacyjne,  w zakresie właściwym dla studiowanego przedmiotu i kierunku</t>
  </si>
  <si>
    <t>KS2_SM.U01</t>
  </si>
  <si>
    <t>potrafi przygotować pracę magisterską zgodnie z regułami redagowania prac naukowych, w zakresie właściwym dla studiowanego przedmiotu i kierunku</t>
  </si>
  <si>
    <t>KS2_PZ.U01</t>
  </si>
  <si>
    <t>potrafi wykorzystać posiadaną zaawansowaną wiedzę teoretyczną i umiejętności do praktycznego wykonywania zawodu w warunkach rzeczywistego świadczenia usług kosmetycznych</t>
  </si>
  <si>
    <t xml:space="preserve">                                  W zakresie kompetencji społecznych absolwent:</t>
  </si>
  <si>
    <t>KS2_K01</t>
  </si>
  <si>
    <t>jest świadom własnych ograniczeń i wie, kiedy należy zwrócić się do lekarza  lub innych ekspertów, w zakresie właściwym dla problemu przedmiotowego</t>
  </si>
  <si>
    <t>KS2_K02</t>
  </si>
  <si>
    <t>okazuje dbałość o prestiż związany z wykonywaniem zawodu i właściwie pojętą solidarność zawodową, w zakresie właściwym dla studiowanego przedmiotu</t>
  </si>
  <si>
    <t>KS2_K03</t>
  </si>
  <si>
    <t>jest gotów odpowiednio określić priorytety służące realizacji określonego przez siebie lub innych zadania</t>
  </si>
  <si>
    <t>KS2_K04</t>
  </si>
  <si>
    <t>jest gotów do rozwiązywania dylematów etycznych pojawiających się przy realizacji zadań badawczych lub zawodowych, w tym okazywania zrozumienia dla problemów wynikających z choroby przewlekłej czy niepełnosprawności</t>
  </si>
  <si>
    <t>KS2_K05</t>
  </si>
  <si>
    <t>potrafi dbać o bezpieczeństwo własne, otoczenia i współpracowników, w zakresie właściwym dla studiowanego przedmiotu</t>
  </si>
  <si>
    <t>KS2_K06</t>
  </si>
  <si>
    <t>potrafi formułować opinie dotyczące różnych aspektów działalności zawodowej, w zakresie właściwym dla studiowanego przedmiotu</t>
  </si>
  <si>
    <t>KS2_K07</t>
  </si>
  <si>
    <t>demonstruje postawę promującą zdrowie i aktywność fizyczną, w zakresie związanym ze studiowanym przedmiotem</t>
  </si>
  <si>
    <t>KS2_K08</t>
  </si>
  <si>
    <t>ma nawyk podejmowania działań w zakresie profilaktyki zdrowia, w ramach studiowanego przedmiotu</t>
  </si>
  <si>
    <t>Ilość ECTS odpowiadająca 1 efektowi</t>
  </si>
  <si>
    <t>Ilość efektów realizowana w ramach przedmiotu</t>
  </si>
  <si>
    <t>7</t>
  </si>
  <si>
    <t>6</t>
  </si>
  <si>
    <t>5</t>
  </si>
  <si>
    <t>4</t>
  </si>
  <si>
    <t>8</t>
  </si>
  <si>
    <t>9</t>
  </si>
  <si>
    <t>3</t>
  </si>
  <si>
    <t>1</t>
  </si>
  <si>
    <t>2</t>
  </si>
  <si>
    <t>Punkty ECTS w ramach przedmiotu</t>
  </si>
  <si>
    <t>Punkty ECTS w ramach grupy przedmiotów</t>
  </si>
  <si>
    <t xml:space="preserve">Punkty ECTS w całym toku kształcenia </t>
  </si>
  <si>
    <t>Blok A/B</t>
  </si>
  <si>
    <t>Punkty ECTS w zakresie nauk farmaceutycznych</t>
  </si>
  <si>
    <t>Punkty ECTS w zakresie nauk o zdrowiu</t>
  </si>
  <si>
    <t>Punkty ECTS w zakresie nauk medycznych</t>
  </si>
  <si>
    <t>Punkty ECTS w zakresie przedmiotów ogólnouczelnianych</t>
  </si>
  <si>
    <t>Suma ECTS/%</t>
  </si>
  <si>
    <t>bez OU</t>
  </si>
  <si>
    <t>Punkty ECTS przedmiotów związanych z prowadzonymi w Uczelni badaniami + udział w badaniach (&gt;50%  )</t>
  </si>
  <si>
    <t>Punkty ECTS w ramach zajęć z nauk humanistycznych lub społecznych (≥ 5)</t>
  </si>
  <si>
    <r>
      <rPr>
        <sz val="12"/>
        <color theme="1"/>
        <rFont val="Calibri"/>
        <family val="2"/>
        <charset val="238"/>
        <scheme val="minor"/>
      </rPr>
      <t xml:space="preserve">Obciążenie godzinowe studentów kierunku </t>
    </r>
    <r>
      <rPr>
        <b/>
        <u/>
        <sz val="12"/>
        <color theme="1"/>
        <rFont val="Calibri"/>
        <family val="2"/>
        <charset val="238"/>
        <scheme val="minor"/>
      </rPr>
      <t>Kosmetologia</t>
    </r>
    <r>
      <rPr>
        <sz val="12"/>
        <color theme="1"/>
        <rFont val="Calibri"/>
        <family val="2"/>
        <charset val="238"/>
        <scheme val="minor"/>
      </rPr>
      <t xml:space="preserve">:
</t>
    </r>
    <r>
      <rPr>
        <sz val="11"/>
        <color theme="1"/>
        <rFont val="Calibri"/>
        <family val="2"/>
        <charset val="238"/>
        <scheme val="minor"/>
      </rPr>
      <t xml:space="preserve">
(i) zgodnie z wytycznymi w zakresie projektowania programów studiów na studiach prowadzonych w UML (Załącznik do Uchwały Nr XXXV/2020 Senatu UML z dnia 16 grudnia 2020 r. – wytyczne w zakresie projektowania i ustalania programów studiów prowadzonych w UML, ze zm. (Uchwała Nr 137/2022 Senatu UML z dnia 26 stycznia 2022 r.)
(ii) zgodnie z Ustawą z dnia 20 lipca 2018 roku Prawo o szkolnictwie wyższym i nauce ( Dz. U. z 2020 roku, poz. 85 ze zm.)
(iii) zgodnie z obwieszczeniem MINISTRA EDUKACJI I NAUKI z dnia 18 marca 2021 r. w sprawie ogłoszenia jednolitego tekstu rozporządzenia Ministra Nauki i Szkolnictwa Wyższego w sprawie studiów
</t>
    </r>
  </si>
  <si>
    <t>Kierunek studiów</t>
  </si>
  <si>
    <t>Liczba godzin zajęć                  (w tym praktyki i WF)</t>
  </si>
  <si>
    <t>Liczba ECTS*</t>
  </si>
  <si>
    <t>Liczba semestrów</t>
  </si>
  <si>
    <t>Liczba godzin ogółem**</t>
  </si>
  <si>
    <t>Liczba godzin na:</t>
  </si>
  <si>
    <t>Liczba godzin ogółem</t>
  </si>
  <si>
    <t>Liczba godzin ogółem + WF</t>
  </si>
  <si>
    <r>
      <t>tydzień</t>
    </r>
    <r>
      <rPr>
        <vertAlign val="superscript"/>
        <sz val="11"/>
        <color theme="1"/>
        <rFont val="Calibri"/>
        <family val="2"/>
        <charset val="238"/>
        <scheme val="minor"/>
      </rPr>
      <t>a</t>
    </r>
  </si>
  <si>
    <r>
      <t>dzień</t>
    </r>
    <r>
      <rPr>
        <vertAlign val="superscript"/>
        <sz val="11"/>
        <color theme="1"/>
        <rFont val="Calibri"/>
        <family val="2"/>
        <charset val="238"/>
        <scheme val="minor"/>
      </rPr>
      <t>b</t>
    </r>
  </si>
  <si>
    <r>
      <t>dzień</t>
    </r>
    <r>
      <rPr>
        <vertAlign val="superscript"/>
        <sz val="11"/>
        <color theme="1"/>
        <rFont val="Calibri"/>
        <family val="2"/>
        <charset val="238"/>
        <scheme val="minor"/>
      </rPr>
      <t>c</t>
    </r>
  </si>
  <si>
    <t>(godz.tylko kontaktowe i praktyka)</t>
  </si>
  <si>
    <t>Kosmetologia, studia I stopnia</t>
  </si>
  <si>
    <t>* przy założeniu, że 176 ECTS*25h + 4 ECTS*30h (język obcy)</t>
  </si>
  <si>
    <t>** godziny kontaktowe i niekontaktowe</t>
  </si>
  <si>
    <r>
      <rPr>
        <vertAlign val="superscript"/>
        <sz val="11"/>
        <color theme="1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w przeliczeniu na 15 tygodni</t>
    </r>
  </si>
  <si>
    <r>
      <rPr>
        <vertAlign val="superscript"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w przeliczeniu na 5-dni roboczych</t>
    </r>
  </si>
  <si>
    <r>
      <rPr>
        <vertAlign val="superscript"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w przeliczeniu na 7-dni roboczych</t>
    </r>
  </si>
  <si>
    <t>Liczba godzin zajęć                      (w tym praktyki, WF i BHP)</t>
  </si>
  <si>
    <t>Liczba godzin ogółem +WF+BHP</t>
  </si>
  <si>
    <t>Kosmetologia, studia II stopnia</t>
  </si>
  <si>
    <t>* przy założeniu, że 119 ECTS*25h + 1 ECTS*30h (język obcy)</t>
  </si>
  <si>
    <r>
      <t>Wskaźnik S</t>
    </r>
    <r>
      <rPr>
        <sz val="10"/>
        <color theme="1"/>
        <rFont val="Calibri"/>
        <family val="2"/>
        <charset val="238"/>
        <scheme val="minor"/>
      </rPr>
      <t xml:space="preserve"> = Suma: ECTS przedmiotów P,K,U,F+ECTS kontaktowe Praktyk + ECTS kontaktowe Pracy + ECTS kontaktowe egzaminu dyplomowego</t>
    </r>
  </si>
  <si>
    <r>
      <t>1 ECTS = 25h</t>
    </r>
    <r>
      <rPr>
        <sz val="10"/>
        <color theme="1"/>
        <rFont val="Calibri"/>
        <family val="2"/>
        <charset val="238"/>
        <scheme val="minor"/>
      </rPr>
      <t>, wyjątki:  jezyki i tech. informacyjne 1 ECTS = 30h i marketing</t>
    </r>
  </si>
  <si>
    <t xml:space="preserve"> 117 ECTS*25h + 3 ECTS*30h (3 moduły z 1ECTS) = 3034h </t>
  </si>
  <si>
    <r>
      <t>zajęcia o charakterze praktycznym</t>
    </r>
    <r>
      <rPr>
        <sz val="10"/>
        <color theme="1"/>
        <rFont val="Calibri"/>
        <family val="2"/>
        <charset val="238"/>
        <scheme val="minor"/>
      </rPr>
      <t xml:space="preserve"> = ćwiczenia kształcące umiejętności na bazie laboratorium, zajęcia praktyczne, praktyki</t>
    </r>
  </si>
  <si>
    <t>zajęcia "do wyboru":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</si>
  <si>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</si>
  <si>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warsztaty praktyczne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</si>
  <si>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praktyka zawodowa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</si>
  <si>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praca dyplomowa „do wyboru”</t>
    </r>
  </si>
  <si>
    <t>zajęcia powiązane z „praktycznym przygotowaniem zawodowym”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</si>
  <si>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kierunkowe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</si>
  <si>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uzupełniające związane z kierunkiem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</si>
  <si>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fakultety rozwijające umiejętności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</si>
  <si>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warsztaty praktyczne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</si>
  <si>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praktyka zawodowa</t>
    </r>
  </si>
  <si>
    <t>zajęcia powiązane z „prowadzonymi badaniami naukowymi”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</si>
  <si>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podstawowe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</si>
  <si>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kierunkowe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</si>
  <si>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uzupełniające</t>
    </r>
  </si>
  <si>
    <t>przekazujące treści bazujące na  dokonaniach nauki i zasadach praktyki czerpiących z poznania naukowego w zakresie właściwym dla kierunku kosmetologia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</si>
  <si>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praca dyplomowa</t>
    </r>
  </si>
  <si>
    <t>Charakterystyka lekow dermatologicznych</t>
  </si>
  <si>
    <t>seminarium  magisterskie</t>
  </si>
  <si>
    <t>alergologia</t>
  </si>
  <si>
    <t>Sumaryczne wskaźniki charakteryzujące program kształcenia dla kierunku Kosmetologia studia II stopnia</t>
  </si>
  <si>
    <t>cykl kształcenia 2023_2025</t>
  </si>
  <si>
    <t>Procentowy udział form realizacji przedmiotu (%U)</t>
  </si>
  <si>
    <t>(%U)</t>
  </si>
  <si>
    <t>Wykłady</t>
  </si>
  <si>
    <t>Ćwiczenia</t>
  </si>
  <si>
    <t>Seminaria</t>
  </si>
  <si>
    <t>Razem</t>
  </si>
  <si>
    <t>Rok I</t>
  </si>
  <si>
    <t>Rok II</t>
  </si>
  <si>
    <t>rok poprzedni 2022</t>
  </si>
  <si>
    <t>Cykl kształcenia 2022_2024</t>
  </si>
  <si>
    <t>różnice, %</t>
  </si>
  <si>
    <t>warsztaty praktyczne</t>
  </si>
  <si>
    <t>praktyki zawodowe</t>
  </si>
  <si>
    <t>praca dyplomowa</t>
  </si>
  <si>
    <t>godziny wymagające bezpośredniego udziału nauczycieli akademickich                 (godziny kontaktowe)</t>
  </si>
  <si>
    <t>godziny nie wymagające bezpośredniego udziału nauczycieli akademickich               (godziny niekontaktowe)</t>
  </si>
  <si>
    <t>zajęcia o charakterze praktycznym (zajęcia laboratoryjne, projektowe)</t>
  </si>
  <si>
    <t>zajęcia z zakresu nauk humanistycznych i społecznych</t>
  </si>
  <si>
    <t>zajęcia z języka obcego</t>
  </si>
  <si>
    <t>zajęcia wychowania fizycznego</t>
  </si>
  <si>
    <t>e-learning</t>
  </si>
  <si>
    <t>Prawo i ekonomia w kosmetologii</t>
  </si>
  <si>
    <t>Surowce kosmetyczne</t>
  </si>
  <si>
    <t>Charakterystyka leków dermatologicznych</t>
  </si>
  <si>
    <t>Język obcy dla kosmetologów</t>
  </si>
  <si>
    <t>Edukacja w kosmetologii/Trener branży beauty</t>
  </si>
  <si>
    <t>Farmakoterapia wybranych zaburzeń wieku młodzieńczego</t>
  </si>
  <si>
    <t>Kształtowanie sylwetki i postawy ciała</t>
  </si>
  <si>
    <t>Socjologia ciała-zarys problematyki</t>
  </si>
  <si>
    <t>Ćwiczenia fitness</t>
  </si>
  <si>
    <t>Farmakoterapia wybranych zaburzeń wieku doj-pod.</t>
  </si>
  <si>
    <t>Podstawy socjologii zdrowia</t>
  </si>
  <si>
    <t xml:space="preserve">Seminarium magisterskie </t>
  </si>
  <si>
    <t>+</t>
  </si>
  <si>
    <t>godziny</t>
  </si>
  <si>
    <t>P.podst.</t>
  </si>
  <si>
    <t>P. kier./1</t>
  </si>
  <si>
    <t>WF</t>
  </si>
  <si>
    <t>P.hum. i społeczne</t>
  </si>
  <si>
    <t>inne OU/2</t>
  </si>
  <si>
    <t>RAZEM</t>
  </si>
  <si>
    <t>Katedra i Zakład Farmacji Stosowanej</t>
  </si>
  <si>
    <t>Katedra i Zakład Farmakognozji z Pracownią Roślin Leczniczych</t>
  </si>
  <si>
    <t>Szkolenie BHP</t>
  </si>
  <si>
    <t>Katedra i Zakład Zarządzania w Pielęgniarstwie</t>
  </si>
  <si>
    <t>Pracownia Kosmetologii i Medycyny Estetycznej</t>
  </si>
  <si>
    <t>Katedra i Zakład Botaniki Farmaceutycznej</t>
  </si>
  <si>
    <t>Warsztaty praktyczne (z udziałem interesariuszy)</t>
  </si>
  <si>
    <t>Farmakoterapia wybranych zaburzeń wieku młodzieńczego/... wieku dojrzałego i podeszłego</t>
  </si>
  <si>
    <t>Interakcje kosmetyków/Innowacyjne rozwiązania recepturowe</t>
  </si>
  <si>
    <t>Praktyki zawodowe (wakacyjne)</t>
  </si>
  <si>
    <t>Prawo i ekonomia</t>
  </si>
  <si>
    <t>Zakład Psychologii Stosowanej</t>
  </si>
  <si>
    <t>Chirurgia plastyczna i pourazowa</t>
  </si>
  <si>
    <t>Chirurgia estetyczna</t>
  </si>
  <si>
    <t>Praca magisterska (ćwiczenia specjalistyczne+egzamin dyplomowy)</t>
  </si>
  <si>
    <t>RAZEM, ECTS</t>
  </si>
  <si>
    <t>RAZEM%</t>
  </si>
  <si>
    <r>
      <t xml:space="preserve">1/ zajęcia powiązane z praktycznym przygotowaniem zawodowym, służące zdobywaniu przez studenta </t>
    </r>
    <r>
      <rPr>
        <b/>
        <sz val="9"/>
        <color theme="1"/>
        <rFont val="TimesNewRomanPSMT"/>
      </rPr>
      <t>umiejętności praktycznych i kompetencji społecznych</t>
    </r>
    <r>
      <rPr>
        <sz val="9"/>
        <color theme="1"/>
        <rFont val="TimesNewRomanPSMT"/>
      </rPr>
      <t xml:space="preserve"> (50% liczby punktów ECTS)</t>
    </r>
  </si>
  <si>
    <t>2/ Zajęcia ogólnouczelniane lub zajęcia na innym kierunku studiów, niezwiązane z kierunkiem</t>
  </si>
  <si>
    <t>Liczba godzin z planu studiów , tok kształcenia 2023-2025</t>
  </si>
  <si>
    <t>Liczba godzin w realizacji</t>
  </si>
  <si>
    <r>
      <t>Limit przyjęć =</t>
    </r>
    <r>
      <rPr>
        <b/>
        <sz val="10"/>
        <color theme="1"/>
        <rFont val="Calibri"/>
        <family val="2"/>
        <charset val="238"/>
        <scheme val="minor"/>
      </rPr>
      <t xml:space="preserve"> 30 os.</t>
    </r>
  </si>
  <si>
    <r>
      <t>Limit przyjęć =</t>
    </r>
    <r>
      <rPr>
        <b/>
        <sz val="10"/>
        <color theme="1"/>
        <rFont val="Calibri"/>
        <family val="2"/>
        <charset val="238"/>
        <scheme val="minor"/>
      </rPr>
      <t xml:space="preserve"> 20 os.</t>
    </r>
  </si>
  <si>
    <t xml:space="preserve">Różnica </t>
  </si>
  <si>
    <t>minus</t>
  </si>
  <si>
    <t xml:space="preserve">E    </t>
  </si>
  <si>
    <t xml:space="preserve">E </t>
  </si>
  <si>
    <t>e-Wykład</t>
  </si>
  <si>
    <t xml:space="preserve">e-Wykład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</si>
</sst>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"/>
    <numFmt numFmtId="165" formatCode="#,##0_ ;\-#,##0\ "/>
  </numFmts>
  <fonts count="92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9"/>
      <color rgb="FFFF0000"/>
      <name val="Calibri"/>
      <family val="2"/>
      <charset val="238"/>
      <scheme val="minor"/>
    </font>
    <font>
      <sz val="9"/>
      <color theme="1"/>
      <name val="TimesNewRomanPSMT"/>
    </font>
    <font>
      <b/>
      <sz val="9"/>
      <color theme="1"/>
      <name val="TimesNewRomanPSMT"/>
    </font>
    <font>
      <b/>
      <sz val="9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color rgb="FF000000"/>
      <name val="Calibri"/>
      <family val="2"/>
      <charset val="238"/>
      <scheme val="minor"/>
    </font>
    <font>
      <b/>
      <sz val="13"/>
      <color theme="1"/>
      <name val="Cambria"/>
      <family val="1"/>
      <charset val="238"/>
    </font>
    <font>
      <b/>
      <sz val="10"/>
      <name val="Times New Roman"/>
      <family val="1"/>
      <charset val="238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i/>
      <sz val="10"/>
      <name val="Garamond"/>
      <family val="1"/>
      <charset val="238"/>
    </font>
    <font>
      <sz val="10"/>
      <name val="Arial"/>
      <family val="2"/>
      <charset val="238"/>
    </font>
    <font>
      <b/>
      <sz val="16"/>
      <name val="Calibri"/>
      <family val="2"/>
      <charset val="238"/>
      <scheme val="minor"/>
    </font>
    <font>
      <sz val="9"/>
      <color rgb="FFC0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9"/>
      <color rgb="FFFF000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2"/>
      <color rgb="FF212121"/>
      <name val="Calibri"/>
      <family val="2"/>
      <charset val="238"/>
      <scheme val="minor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b/>
      <sz val="12"/>
      <name val="Times New Roman"/>
      <family val="1"/>
      <charset val="238"/>
    </font>
    <font>
      <b/>
      <sz val="12"/>
      <name val="Cambria"/>
      <family val="1"/>
      <charset val="238"/>
    </font>
    <font>
      <sz val="12"/>
      <name val="Cambria"/>
      <family val="1"/>
      <charset val="238"/>
    </font>
    <font>
      <sz val="11"/>
      <name val="Times New Roman"/>
      <family val="1"/>
      <charset val="238"/>
    </font>
    <font>
      <b/>
      <u/>
      <sz val="12"/>
      <color theme="1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0"/>
      <color rgb="FFFF0000"/>
      <name val="Times New Roman"/>
      <family val="1"/>
      <charset val="238"/>
    </font>
    <font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sz val="11"/>
      <color theme="1"/>
      <name val="Calibri"/>
      <family val="2"/>
      <scheme val="minor"/>
    </font>
    <font>
      <u/>
      <sz val="11"/>
      <color indexed="12"/>
      <name val="Arial"/>
      <family val="2"/>
    </font>
    <font>
      <sz val="14"/>
      <color theme="1"/>
      <name val="Calibri"/>
      <family val="2"/>
      <scheme val="minor"/>
    </font>
    <font>
      <b/>
      <sz val="22"/>
      <color theme="1" tint="0.34998626667073579"/>
      <name val="Cambria"/>
      <family val="2"/>
      <scheme val="maj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0"/>
      <color rgb="FF222222"/>
      <name val="Calibri"/>
      <family val="2"/>
      <charset val="238"/>
      <scheme val="minor"/>
    </font>
    <font>
      <sz val="9"/>
      <color indexed="10"/>
      <name val="Calibri"/>
      <family val="2"/>
      <charset val="238"/>
    </font>
    <font>
      <sz val="11"/>
      <color rgb="FF9C5700"/>
      <name val="Calibri"/>
      <family val="2"/>
      <charset val="238"/>
      <scheme val="minor"/>
    </font>
    <font>
      <b/>
      <sz val="11"/>
      <color rgb="FF9C5700"/>
      <name val="Calibri"/>
      <family val="2"/>
      <charset val="238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6337778862885"/>
        <bgColor theme="6" tint="0.59996337778862885"/>
      </patternFill>
    </fill>
    <fill>
      <patternFill patternType="solid">
        <fgColor theme="9" tint="0.59996337778862885"/>
        <bgColor theme="9" tint="0.59996337778862885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0">
    <xf numFmtId="0" fontId="0" fillId="0" borderId="0"/>
    <xf numFmtId="0" fontId="76" fillId="0" borderId="0"/>
    <xf numFmtId="0" fontId="77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Protection="0">
      <alignment horizontal="center" vertical="center"/>
    </xf>
    <xf numFmtId="0" fontId="80" fillId="0" borderId="0"/>
    <xf numFmtId="43" fontId="76" fillId="0" borderId="17" applyFont="0" applyFill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Alignment="0" applyProtection="0"/>
    <xf numFmtId="0" fontId="78" fillId="0" borderId="0" applyNumberFormat="0" applyFill="0" applyProtection="0">
      <alignment vertical="top"/>
    </xf>
    <xf numFmtId="0" fontId="76" fillId="0" borderId="0" applyNumberFormat="0" applyFill="0" applyProtection="0">
      <alignment horizontal="right" vertical="center" indent="1"/>
    </xf>
    <xf numFmtId="14" fontId="76" fillId="0" borderId="0" applyFont="0" applyFill="0" applyBorder="0">
      <alignment horizontal="center" vertical="center"/>
    </xf>
    <xf numFmtId="165" fontId="76" fillId="0" borderId="0" applyFont="0" applyFill="0" applyBorder="0" applyProtection="0">
      <alignment horizontal="center" vertical="center"/>
    </xf>
    <xf numFmtId="0" fontId="81" fillId="16" borderId="0">
      <alignment horizontal="center" vertical="center"/>
    </xf>
    <xf numFmtId="0" fontId="81" fillId="17" borderId="0">
      <alignment horizontal="center" vertical="center"/>
    </xf>
    <xf numFmtId="0" fontId="81" fillId="18" borderId="0">
      <alignment horizontal="center" vertical="center"/>
    </xf>
    <xf numFmtId="0" fontId="81" fillId="19" borderId="0">
      <alignment horizontal="center" vertical="center"/>
    </xf>
    <xf numFmtId="0" fontId="81" fillId="20" borderId="0">
      <alignment horizontal="center" vertical="center"/>
    </xf>
    <xf numFmtId="0" fontId="82" fillId="21" borderId="0">
      <alignment horizontal="center"/>
    </xf>
    <xf numFmtId="0" fontId="87" fillId="0" borderId="0" applyNumberFormat="0" applyFill="0" applyBorder="0" applyAlignment="0" applyProtection="0"/>
    <xf numFmtId="0" fontId="90" fillId="24" borderId="0" applyNumberFormat="0" applyBorder="0" applyAlignment="0" applyProtection="0"/>
  </cellStyleXfs>
  <cellXfs count="574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10" fillId="0" borderId="0" xfId="0" applyFont="1"/>
    <xf numFmtId="1" fontId="12" fillId="0" borderId="0" xfId="0" applyNumberFormat="1" applyFont="1"/>
    <xf numFmtId="1" fontId="13" fillId="0" borderId="0" xfId="0" applyNumberFormat="1" applyFont="1"/>
    <xf numFmtId="1" fontId="14" fillId="2" borderId="0" xfId="0" applyNumberFormat="1" applyFont="1" applyFill="1" applyAlignment="1">
      <alignment vertical="center" wrapText="1"/>
    </xf>
    <xf numFmtId="164" fontId="14" fillId="2" borderId="0" xfId="0" applyNumberFormat="1" applyFont="1" applyFill="1" applyAlignment="1">
      <alignment vertical="center" wrapText="1"/>
    </xf>
    <xf numFmtId="164" fontId="12" fillId="0" borderId="0" xfId="0" applyNumberFormat="1" applyFont="1"/>
    <xf numFmtId="1" fontId="15" fillId="4" borderId="1" xfId="0" applyNumberFormat="1" applyFont="1" applyFill="1" applyBorder="1" applyAlignment="1">
      <alignment horizontal="center" vertical="center"/>
    </xf>
    <xf numFmtId="1" fontId="11" fillId="0" borderId="0" xfId="0" applyNumberFormat="1" applyFont="1"/>
    <xf numFmtId="164" fontId="11" fillId="0" borderId="0" xfId="0" applyNumberFormat="1" applyFont="1"/>
    <xf numFmtId="1" fontId="5" fillId="0" borderId="0" xfId="0" applyNumberFormat="1" applyFont="1"/>
    <xf numFmtId="1" fontId="11" fillId="0" borderId="1" xfId="0" applyNumberFormat="1" applyFont="1" applyBorder="1" applyAlignment="1">
      <alignment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textRotation="90" wrapText="1"/>
    </xf>
    <xf numFmtId="1" fontId="11" fillId="0" borderId="1" xfId="0" applyNumberFormat="1" applyFont="1" applyBorder="1" applyAlignment="1">
      <alignment horizontal="center" textRotation="90"/>
    </xf>
    <xf numFmtId="1" fontId="11" fillId="0" borderId="1" xfId="0" applyNumberFormat="1" applyFont="1" applyBorder="1" applyAlignment="1">
      <alignment horizontal="center" wrapText="1"/>
    </xf>
    <xf numFmtId="1" fontId="11" fillId="0" borderId="1" xfId="0" applyNumberFormat="1" applyFont="1" applyBorder="1" applyAlignment="1">
      <alignment vertical="center"/>
    </xf>
    <xf numFmtId="1" fontId="11" fillId="0" borderId="1" xfId="0" applyNumberFormat="1" applyFont="1" applyBorder="1" applyAlignment="1">
      <alignment horizontal="center" vertical="center"/>
    </xf>
    <xf numFmtId="1" fontId="11" fillId="3" borderId="1" xfId="0" applyNumberFormat="1" applyFont="1" applyFill="1" applyBorder="1" applyAlignment="1">
      <alignment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left" vertical="center" wrapText="1"/>
    </xf>
    <xf numFmtId="1" fontId="11" fillId="0" borderId="3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 wrapText="1"/>
    </xf>
    <xf numFmtId="1" fontId="11" fillId="0" borderId="4" xfId="0" applyNumberFormat="1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wrapText="1"/>
    </xf>
    <xf numFmtId="164" fontId="11" fillId="0" borderId="1" xfId="0" applyNumberFormat="1" applyFont="1" applyBorder="1" applyAlignment="1">
      <alignment horizontal="center" vertical="center"/>
    </xf>
    <xf numFmtId="1" fontId="16" fillId="0" borderId="0" xfId="0" applyNumberFormat="1" applyFont="1"/>
    <xf numFmtId="0" fontId="11" fillId="0" borderId="0" xfId="0" applyFont="1"/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 wrapText="1"/>
    </xf>
    <xf numFmtId="0" fontId="19" fillId="4" borderId="0" xfId="0" applyFont="1" applyFill="1"/>
    <xf numFmtId="0" fontId="19" fillId="0" borderId="0" xfId="0" applyFont="1"/>
    <xf numFmtId="1" fontId="16" fillId="0" borderId="0" xfId="0" applyNumberFormat="1" applyFont="1" applyAlignment="1">
      <alignment vertical="center"/>
    </xf>
    <xf numFmtId="1" fontId="11" fillId="6" borderId="1" xfId="0" applyNumberFormat="1" applyFont="1" applyFill="1" applyBorder="1"/>
    <xf numFmtId="1" fontId="11" fillId="6" borderId="1" xfId="0" applyNumberFormat="1" applyFon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1" fontId="11" fillId="6" borderId="1" xfId="0" applyNumberFormat="1" applyFont="1" applyFill="1" applyBorder="1" applyAlignment="1">
      <alignment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/>
    <xf numFmtId="1" fontId="11" fillId="6" borderId="0" xfId="0" applyNumberFormat="1" applyFont="1" applyFill="1"/>
    <xf numFmtId="1" fontId="15" fillId="3" borderId="1" xfId="0" applyNumberFormat="1" applyFont="1" applyFill="1" applyBorder="1" applyAlignment="1">
      <alignment horizontal="center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1" fontId="11" fillId="5" borderId="0" xfId="0" applyNumberFormat="1" applyFont="1" applyFill="1"/>
    <xf numFmtId="1" fontId="20" fillId="0" borderId="0" xfId="0" applyNumberFormat="1" applyFont="1"/>
    <xf numFmtId="0" fontId="17" fillId="0" borderId="0" xfId="0" applyFont="1" applyAlignment="1">
      <alignment vertical="center"/>
    </xf>
    <xf numFmtId="0" fontId="1" fillId="0" borderId="0" xfId="0" applyFont="1" applyAlignment="1">
      <alignment horizontal="left" vertical="center" indent="5"/>
    </xf>
    <xf numFmtId="1" fontId="0" fillId="0" borderId="0" xfId="0" applyNumberFormat="1"/>
    <xf numFmtId="0" fontId="21" fillId="0" borderId="0" xfId="0" applyFont="1"/>
    <xf numFmtId="1" fontId="23" fillId="0" borderId="1" xfId="0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wrapText="1"/>
    </xf>
    <xf numFmtId="0" fontId="24" fillId="0" borderId="1" xfId="0" applyFont="1" applyBorder="1" applyAlignment="1">
      <alignment wrapText="1"/>
    </xf>
    <xf numFmtId="0" fontId="25" fillId="2" borderId="1" xfId="0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left" vertical="top" wrapText="1"/>
    </xf>
    <xf numFmtId="1" fontId="25" fillId="2" borderId="1" xfId="0" applyNumberFormat="1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6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vertical="center" wrapText="1"/>
    </xf>
    <xf numFmtId="1" fontId="25" fillId="0" borderId="1" xfId="0" applyNumberFormat="1" applyFont="1" applyBorder="1" applyAlignment="1">
      <alignment horizontal="left" vertical="center" wrapText="1"/>
    </xf>
    <xf numFmtId="1" fontId="27" fillId="0" borderId="1" xfId="0" applyNumberFormat="1" applyFont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1" fontId="25" fillId="4" borderId="1" xfId="0" applyNumberFormat="1" applyFont="1" applyFill="1" applyBorder="1" applyAlignment="1">
      <alignment vertical="center" wrapText="1"/>
    </xf>
    <xf numFmtId="1" fontId="26" fillId="4" borderId="1" xfId="0" applyNumberFormat="1" applyFont="1" applyFill="1" applyBorder="1" applyAlignment="1">
      <alignment horizontal="left" vertical="center" wrapText="1"/>
    </xf>
    <xf numFmtId="1" fontId="20" fillId="0" borderId="1" xfId="0" applyNumberFormat="1" applyFont="1" applyBorder="1" applyAlignment="1">
      <alignment horizontal="center" vertical="center"/>
    </xf>
    <xf numFmtId="1" fontId="25" fillId="2" borderId="1" xfId="0" applyNumberFormat="1" applyFont="1" applyFill="1" applyBorder="1" applyAlignment="1">
      <alignment horizontal="right" vertical="center" wrapText="1"/>
    </xf>
    <xf numFmtId="1" fontId="25" fillId="2" borderId="1" xfId="0" applyNumberFormat="1" applyFont="1" applyFill="1" applyBorder="1" applyAlignment="1">
      <alignment horizontal="center" vertical="center" wrapText="1"/>
    </xf>
    <xf numFmtId="1" fontId="25" fillId="2" borderId="1" xfId="0" quotePrefix="1" applyNumberFormat="1" applyFont="1" applyFill="1" applyBorder="1" applyAlignment="1">
      <alignment vertical="center" wrapText="1"/>
    </xf>
    <xf numFmtId="1" fontId="25" fillId="0" borderId="1" xfId="0" applyNumberFormat="1" applyFont="1" applyBorder="1" applyAlignment="1">
      <alignment vertical="center" wrapText="1"/>
    </xf>
    <xf numFmtId="1" fontId="26" fillId="0" borderId="1" xfId="0" applyNumberFormat="1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/>
    </xf>
    <xf numFmtId="1" fontId="25" fillId="4" borderId="1" xfId="0" applyNumberFormat="1" applyFont="1" applyFill="1" applyBorder="1" applyAlignment="1">
      <alignment horizontal="left" vertical="center" wrapText="1"/>
    </xf>
    <xf numFmtId="1" fontId="26" fillId="4" borderId="1" xfId="0" applyNumberFormat="1" applyFont="1" applyFill="1" applyBorder="1" applyAlignment="1">
      <alignment vertical="center" wrapText="1"/>
    </xf>
    <xf numFmtId="0" fontId="4" fillId="0" borderId="1" xfId="0" applyFont="1" applyBorder="1"/>
    <xf numFmtId="1" fontId="4" fillId="0" borderId="1" xfId="0" applyNumberFormat="1" applyFont="1" applyBorder="1"/>
    <xf numFmtId="0" fontId="20" fillId="0" borderId="1" xfId="0" applyFont="1" applyBorder="1"/>
    <xf numFmtId="2" fontId="2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textRotation="90"/>
    </xf>
    <xf numFmtId="0" fontId="32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1" fontId="6" fillId="0" borderId="0" xfId="0" applyNumberFormat="1" applyFont="1"/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10" fillId="4" borderId="0" xfId="0" applyFont="1" applyFill="1"/>
    <xf numFmtId="1" fontId="1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left" vertical="center"/>
    </xf>
    <xf numFmtId="1" fontId="1" fillId="8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4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4" fillId="8" borderId="1" xfId="0" applyFont="1" applyFill="1" applyBorder="1" applyAlignment="1">
      <alignment vertical="center" wrapText="1"/>
    </xf>
    <xf numFmtId="1" fontId="34" fillId="8" borderId="1" xfId="0" applyNumberFormat="1" applyFont="1" applyFill="1" applyBorder="1" applyAlignment="1">
      <alignment horizontal="center" vertical="center" wrapText="1"/>
    </xf>
    <xf numFmtId="1" fontId="34" fillId="2" borderId="1" xfId="0" applyNumberFormat="1" applyFont="1" applyFill="1" applyBorder="1" applyAlignment="1">
      <alignment horizontal="center" vertical="center" wrapText="1"/>
    </xf>
    <xf numFmtId="164" fontId="34" fillId="2" borderId="1" xfId="0" applyNumberFormat="1" applyFont="1" applyFill="1" applyBorder="1" applyAlignment="1">
      <alignment horizontal="center" vertical="center" wrapText="1"/>
    </xf>
    <xf numFmtId="1" fontId="11" fillId="6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5"/>
    </xf>
    <xf numFmtId="0" fontId="37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/>
    <xf numFmtId="164" fontId="11" fillId="0" borderId="1" xfId="0" applyNumberFormat="1" applyFont="1" applyBorder="1"/>
    <xf numFmtId="1" fontId="11" fillId="0" borderId="1" xfId="0" applyNumberFormat="1" applyFont="1" applyBorder="1" applyAlignment="1">
      <alignment horizontal="center"/>
    </xf>
    <xf numFmtId="1" fontId="17" fillId="0" borderId="0" xfId="0" applyNumberFormat="1" applyFont="1"/>
    <xf numFmtId="0" fontId="18" fillId="0" borderId="0" xfId="0" applyFont="1" applyAlignment="1">
      <alignment horizontal="center" textRotation="90" shrinkToFit="1"/>
    </xf>
    <xf numFmtId="2" fontId="20" fillId="0" borderId="0" xfId="0" applyNumberFormat="1" applyFont="1" applyAlignment="1">
      <alignment horizontal="center" textRotation="90"/>
    </xf>
    <xf numFmtId="1" fontId="10" fillId="0" borderId="0" xfId="0" applyNumberFormat="1" applyFont="1" applyAlignment="1">
      <alignment horizontal="center" wrapText="1"/>
    </xf>
    <xf numFmtId="1" fontId="39" fillId="0" borderId="1" xfId="0" applyNumberFormat="1" applyFont="1" applyBorder="1" applyAlignment="1">
      <alignment horizontal="center" vertical="center" wrapText="1"/>
    </xf>
    <xf numFmtId="1" fontId="39" fillId="0" borderId="1" xfId="0" applyNumberFormat="1" applyFont="1" applyBorder="1" applyAlignment="1">
      <alignment vertical="center" wrapText="1"/>
    </xf>
    <xf numFmtId="1" fontId="15" fillId="0" borderId="1" xfId="0" applyNumberFormat="1" applyFont="1" applyBorder="1"/>
    <xf numFmtId="164" fontId="15" fillId="0" borderId="1" xfId="0" applyNumberFormat="1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/>
    <xf numFmtId="1" fontId="11" fillId="0" borderId="0" xfId="0" applyNumberFormat="1" applyFont="1" applyAlignment="1">
      <alignment vertical="center" wrapText="1"/>
    </xf>
    <xf numFmtId="1" fontId="11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 wrapText="1"/>
    </xf>
    <xf numFmtId="1" fontId="15" fillId="0" borderId="0" xfId="0" applyNumberFormat="1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textRotation="90" wrapText="1"/>
    </xf>
    <xf numFmtId="1" fontId="39" fillId="0" borderId="3" xfId="0" applyNumberFormat="1" applyFont="1" applyBorder="1" applyAlignment="1">
      <alignment vertical="center" wrapText="1"/>
    </xf>
    <xf numFmtId="1" fontId="23" fillId="0" borderId="3" xfId="0" applyNumberFormat="1" applyFont="1" applyBorder="1" applyAlignment="1">
      <alignment horizontal="left" vertical="top" wrapText="1"/>
    </xf>
    <xf numFmtId="1" fontId="15" fillId="0" borderId="3" xfId="0" applyNumberFormat="1" applyFont="1" applyBorder="1" applyAlignment="1">
      <alignment horizontal="right"/>
    </xf>
    <xf numFmtId="164" fontId="15" fillId="0" borderId="3" xfId="0" applyNumberFormat="1" applyFont="1" applyBorder="1" applyAlignment="1">
      <alignment horizontal="right"/>
    </xf>
    <xf numFmtId="164" fontId="39" fillId="0" borderId="3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left" vertical="center"/>
    </xf>
    <xf numFmtId="1" fontId="23" fillId="0" borderId="1" xfId="0" applyNumberFormat="1" applyFont="1" applyBorder="1" applyAlignment="1">
      <alignment vertical="center" wrapText="1"/>
    </xf>
    <xf numFmtId="164" fontId="39" fillId="0" borderId="1" xfId="0" applyNumberFormat="1" applyFont="1" applyBorder="1"/>
    <xf numFmtId="1" fontId="39" fillId="0" borderId="1" xfId="0" applyNumberFormat="1" applyFont="1" applyBorder="1" applyAlignment="1">
      <alignment horizontal="left" vertical="center" wrapText="1"/>
    </xf>
    <xf numFmtId="1" fontId="39" fillId="0" borderId="1" xfId="0" applyNumberFormat="1" applyFont="1" applyBorder="1" applyAlignment="1">
      <alignment horizontal="right" vertical="center" wrapText="1"/>
    </xf>
    <xf numFmtId="164" fontId="39" fillId="0" borderId="1" xfId="0" applyNumberFormat="1" applyFont="1" applyBorder="1" applyAlignment="1">
      <alignment vertical="center" wrapText="1"/>
    </xf>
    <xf numFmtId="164" fontId="39" fillId="0" borderId="1" xfId="0" applyNumberFormat="1" applyFont="1" applyBorder="1" applyAlignment="1">
      <alignment horizontal="right" vertical="center" wrapText="1"/>
    </xf>
    <xf numFmtId="164" fontId="0" fillId="0" borderId="0" xfId="0" applyNumberFormat="1"/>
    <xf numFmtId="2" fontId="46" fillId="0" borderId="0" xfId="0" applyNumberFormat="1" applyFont="1"/>
    <xf numFmtId="2" fontId="0" fillId="0" borderId="0" xfId="0" applyNumberFormat="1"/>
    <xf numFmtId="2" fontId="20" fillId="0" borderId="1" xfId="0" applyNumberFormat="1" applyFont="1" applyBorder="1" applyAlignment="1">
      <alignment horizontal="center" textRotation="90"/>
    </xf>
    <xf numFmtId="2" fontId="48" fillId="0" borderId="1" xfId="0" applyNumberFormat="1" applyFont="1" applyBorder="1" applyAlignment="1">
      <alignment horizontal="center" textRotation="90"/>
    </xf>
    <xf numFmtId="2" fontId="49" fillId="0" borderId="0" xfId="0" applyNumberFormat="1" applyFont="1"/>
    <xf numFmtId="0" fontId="49" fillId="0" borderId="0" xfId="0" applyFont="1"/>
    <xf numFmtId="0" fontId="18" fillId="0" borderId="1" xfId="0" applyFont="1" applyBorder="1" applyAlignment="1">
      <alignment horizontal="center" textRotation="90" shrinkToFit="1"/>
    </xf>
    <xf numFmtId="1" fontId="20" fillId="0" borderId="1" xfId="0" applyNumberFormat="1" applyFont="1" applyBorder="1" applyAlignment="1">
      <alignment horizontal="center" textRotation="90"/>
    </xf>
    <xf numFmtId="2" fontId="50" fillId="0" borderId="1" xfId="0" applyNumberFormat="1" applyFont="1" applyBorder="1" applyAlignment="1">
      <alignment horizontal="center" textRotation="90"/>
    </xf>
    <xf numFmtId="0" fontId="15" fillId="0" borderId="1" xfId="0" applyFont="1" applyBorder="1" applyAlignment="1">
      <alignment horizontal="left" vertical="center" wrapText="1"/>
    </xf>
    <xf numFmtId="2" fontId="16" fillId="0" borderId="1" xfId="0" applyNumberFormat="1" applyFont="1" applyBorder="1" applyAlignment="1">
      <alignment horizontal="left" vertical="center"/>
    </xf>
    <xf numFmtId="0" fontId="33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textRotation="90"/>
    </xf>
    <xf numFmtId="0" fontId="53" fillId="0" borderId="1" xfId="0" applyFont="1" applyBorder="1" applyAlignment="1">
      <alignment vertical="top" wrapText="1"/>
    </xf>
    <xf numFmtId="2" fontId="54" fillId="0" borderId="1" xfId="0" applyNumberFormat="1" applyFont="1" applyBorder="1" applyAlignment="1">
      <alignment horizontal="left" vertical="top" wrapText="1"/>
    </xf>
    <xf numFmtId="2" fontId="7" fillId="0" borderId="1" xfId="0" quotePrefix="1" applyNumberFormat="1" applyFont="1" applyBorder="1" applyAlignment="1">
      <alignment horizontal="center" vertical="center" textRotation="90"/>
    </xf>
    <xf numFmtId="2" fontId="7" fillId="0" borderId="1" xfId="0" applyNumberFormat="1" applyFont="1" applyBorder="1" applyAlignment="1">
      <alignment horizontal="center" vertical="center" textRotation="90"/>
    </xf>
    <xf numFmtId="2" fontId="7" fillId="0" borderId="1" xfId="0" applyNumberFormat="1" applyFont="1" applyBorder="1"/>
    <xf numFmtId="2" fontId="7" fillId="0" borderId="0" xfId="0" applyNumberFormat="1" applyFont="1"/>
    <xf numFmtId="2" fontId="7" fillId="0" borderId="1" xfId="0" quotePrefix="1" applyNumberFormat="1" applyFont="1" applyBorder="1"/>
    <xf numFmtId="2" fontId="54" fillId="0" borderId="1" xfId="0" applyNumberFormat="1" applyFont="1" applyBorder="1" applyAlignment="1">
      <alignment vertical="top" wrapText="1"/>
    </xf>
    <xf numFmtId="2" fontId="55" fillId="0" borderId="1" xfId="0" quotePrefix="1" applyNumberFormat="1" applyFont="1" applyBorder="1" applyAlignment="1">
      <alignment horizontal="center" vertical="center" textRotation="90"/>
    </xf>
    <xf numFmtId="2" fontId="56" fillId="0" borderId="1" xfId="0" applyNumberFormat="1" applyFont="1" applyBorder="1" applyAlignment="1">
      <alignment horizontal="center" vertical="center" textRotation="90"/>
    </xf>
    <xf numFmtId="1" fontId="56" fillId="0" borderId="1" xfId="0" applyNumberFormat="1" applyFont="1" applyBorder="1" applyAlignment="1">
      <alignment horizontal="center" vertical="center" textRotation="90"/>
    </xf>
    <xf numFmtId="1" fontId="56" fillId="0" borderId="1" xfId="0" quotePrefix="1" applyNumberFormat="1" applyFont="1" applyBorder="1" applyAlignment="1">
      <alignment horizontal="center" vertical="center" textRotation="90"/>
    </xf>
    <xf numFmtId="1" fontId="56" fillId="0" borderId="1" xfId="0" applyNumberFormat="1" applyFont="1" applyBorder="1" applyAlignment="1">
      <alignment vertical="center" textRotation="90"/>
    </xf>
    <xf numFmtId="2" fontId="8" fillId="0" borderId="0" xfId="0" applyNumberFormat="1" applyFont="1"/>
    <xf numFmtId="1" fontId="57" fillId="6" borderId="1" xfId="0" applyNumberFormat="1" applyFont="1" applyFill="1" applyBorder="1" applyAlignment="1">
      <alignment horizontal="center" vertical="center"/>
    </xf>
    <xf numFmtId="1" fontId="57" fillId="6" borderId="1" xfId="0" quotePrefix="1" applyNumberFormat="1" applyFont="1" applyFill="1" applyBorder="1" applyAlignment="1">
      <alignment horizontal="center" vertical="center"/>
    </xf>
    <xf numFmtId="1" fontId="57" fillId="0" borderId="1" xfId="0" applyNumberFormat="1" applyFont="1" applyBorder="1" applyAlignment="1">
      <alignment vertical="center"/>
    </xf>
    <xf numFmtId="1" fontId="5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shrinkToFit="1"/>
    </xf>
    <xf numFmtId="1" fontId="7" fillId="0" borderId="1" xfId="0" applyNumberFormat="1" applyFont="1" applyBorder="1" applyAlignment="1">
      <alignment horizontal="center" shrinkToFit="1"/>
    </xf>
    <xf numFmtId="2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/>
    <xf numFmtId="1" fontId="7" fillId="9" borderId="1" xfId="0" applyNumberFormat="1" applyFont="1" applyFill="1" applyBorder="1" applyAlignment="1">
      <alignment horizontal="center" shrinkToFit="1"/>
    </xf>
    <xf numFmtId="2" fontId="7" fillId="9" borderId="1" xfId="0" applyNumberFormat="1" applyFont="1" applyFill="1" applyBorder="1" applyAlignment="1">
      <alignment horizontal="center"/>
    </xf>
    <xf numFmtId="2" fontId="7" fillId="10" borderId="1" xfId="0" applyNumberFormat="1" applyFont="1" applyFill="1" applyBorder="1" applyAlignment="1">
      <alignment horizontal="center"/>
    </xf>
    <xf numFmtId="1" fontId="7" fillId="10" borderId="1" xfId="0" applyNumberFormat="1" applyFont="1" applyFill="1" applyBorder="1" applyAlignment="1">
      <alignment horizontal="center" shrinkToFit="1"/>
    </xf>
    <xf numFmtId="1" fontId="7" fillId="9" borderId="1" xfId="0" applyNumberFormat="1" applyFont="1" applyFill="1" applyBorder="1" applyAlignment="1">
      <alignment horizontal="center"/>
    </xf>
    <xf numFmtId="1" fontId="7" fillId="10" borderId="1" xfId="0" applyNumberFormat="1" applyFont="1" applyFill="1" applyBorder="1" applyAlignment="1">
      <alignment horizontal="center"/>
    </xf>
    <xf numFmtId="1" fontId="8" fillId="0" borderId="1" xfId="0" applyNumberFormat="1" applyFont="1" applyBorder="1"/>
    <xf numFmtId="1" fontId="7" fillId="0" borderId="1" xfId="0" applyNumberFormat="1" applyFont="1" applyBorder="1" applyAlignment="1">
      <alignment horizontal="center" textRotation="90"/>
    </xf>
    <xf numFmtId="1" fontId="8" fillId="0" borderId="1" xfId="0" applyNumberFormat="1" applyFont="1" applyBorder="1" applyAlignment="1">
      <alignment horizontal="center" textRotation="90"/>
    </xf>
    <xf numFmtId="0" fontId="7" fillId="0" borderId="1" xfId="0" applyFont="1" applyBorder="1" applyAlignment="1">
      <alignment horizontal="center" textRotation="90"/>
    </xf>
    <xf numFmtId="164" fontId="8" fillId="0" borderId="1" xfId="0" applyNumberFormat="1" applyFont="1" applyBorder="1" applyAlignment="1">
      <alignment horizontal="center" textRotation="90"/>
    </xf>
    <xf numFmtId="1" fontId="58" fillId="0" borderId="0" xfId="0" applyNumberFormat="1" applyFont="1"/>
    <xf numFmtId="1" fontId="59" fillId="0" borderId="0" xfId="0" applyNumberFormat="1" applyFont="1"/>
    <xf numFmtId="1" fontId="56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1" fontId="60" fillId="0" borderId="1" xfId="0" applyNumberFormat="1" applyFont="1" applyBorder="1" applyAlignment="1">
      <alignment horizontal="center" textRotation="90"/>
    </xf>
    <xf numFmtId="0" fontId="9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quotePrefix="1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0" fontId="46" fillId="0" borderId="0" xfId="0" applyFont="1"/>
    <xf numFmtId="2" fontId="7" fillId="0" borderId="0" xfId="0" applyNumberFormat="1" applyFont="1" applyAlignment="1">
      <alignment horizontal="justify" vertical="top" wrapText="1"/>
    </xf>
    <xf numFmtId="2" fontId="7" fillId="0" borderId="0" xfId="0" applyNumberFormat="1" applyFont="1" applyAlignment="1">
      <alignment vertical="top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2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vertical="center"/>
    </xf>
    <xf numFmtId="2" fontId="9" fillId="0" borderId="0" xfId="0" applyNumberFormat="1" applyFont="1" applyAlignment="1">
      <alignment vertical="center"/>
    </xf>
    <xf numFmtId="0" fontId="11" fillId="0" borderId="0" xfId="0" applyFont="1" applyAlignment="1">
      <alignment horizontal="left"/>
    </xf>
    <xf numFmtId="1" fontId="10" fillId="0" borderId="0" xfId="0" applyNumberFormat="1" applyFont="1"/>
    <xf numFmtId="0" fontId="10" fillId="0" borderId="0" xfId="0" applyFont="1" applyAlignment="1">
      <alignment vertical="top"/>
    </xf>
    <xf numFmtId="1" fontId="10" fillId="0" borderId="0" xfId="0" applyNumberFormat="1" applyFont="1" applyAlignment="1">
      <alignment vertical="top"/>
    </xf>
    <xf numFmtId="1" fontId="33" fillId="0" borderId="0" xfId="0" applyNumberFormat="1" applyFont="1"/>
    <xf numFmtId="1" fontId="33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center" wrapText="1"/>
    </xf>
    <xf numFmtId="0" fontId="0" fillId="11" borderId="0" xfId="0" applyFill="1"/>
    <xf numFmtId="1" fontId="23" fillId="12" borderId="3" xfId="0" applyNumberFormat="1" applyFont="1" applyFill="1" applyBorder="1" applyAlignment="1">
      <alignment horizontal="center" vertical="center" wrapText="1"/>
    </xf>
    <xf numFmtId="1" fontId="23" fillId="12" borderId="1" xfId="0" applyNumberFormat="1" applyFont="1" applyFill="1" applyBorder="1" applyAlignment="1">
      <alignment horizontal="center" vertical="center" wrapText="1"/>
    </xf>
    <xf numFmtId="1" fontId="39" fillId="12" borderId="1" xfId="0" applyNumberFormat="1" applyFont="1" applyFill="1" applyBorder="1" applyAlignment="1">
      <alignment horizontal="center" vertical="center" wrapText="1"/>
    </xf>
    <xf numFmtId="1" fontId="23" fillId="12" borderId="1" xfId="0" applyNumberFormat="1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1" fontId="2" fillId="7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/>
    <xf numFmtId="164" fontId="62" fillId="0" borderId="0" xfId="0" applyNumberFormat="1" applyFont="1"/>
    <xf numFmtId="1" fontId="28" fillId="0" borderId="1" xfId="0" applyNumberFormat="1" applyFont="1" applyBorder="1"/>
    <xf numFmtId="0" fontId="28" fillId="0" borderId="1" xfId="0" applyFont="1" applyBorder="1"/>
    <xf numFmtId="0" fontId="42" fillId="0" borderId="1" xfId="0" applyFont="1" applyBorder="1"/>
    <xf numFmtId="1" fontId="4" fillId="5" borderId="1" xfId="0" applyNumberFormat="1" applyFont="1" applyFill="1" applyBorder="1"/>
    <xf numFmtId="164" fontId="4" fillId="0" borderId="1" xfId="0" applyNumberFormat="1" applyFont="1" applyBorder="1"/>
    <xf numFmtId="2" fontId="4" fillId="0" borderId="1" xfId="0" applyNumberFormat="1" applyFont="1" applyBorder="1"/>
    <xf numFmtId="1" fontId="4" fillId="6" borderId="1" xfId="0" applyNumberFormat="1" applyFont="1" applyFill="1" applyBorder="1"/>
    <xf numFmtId="0" fontId="3" fillId="0" borderId="1" xfId="0" applyFont="1" applyBorder="1" applyAlignment="1">
      <alignment horizontal="right"/>
    </xf>
    <xf numFmtId="1" fontId="0" fillId="0" borderId="1" xfId="0" applyNumberFormat="1" applyBorder="1"/>
    <xf numFmtId="0" fontId="5" fillId="0" borderId="1" xfId="0" applyFont="1" applyBorder="1"/>
    <xf numFmtId="0" fontId="0" fillId="0" borderId="1" xfId="0" applyBorder="1"/>
    <xf numFmtId="164" fontId="0" fillId="0" borderId="1" xfId="0" applyNumberFormat="1" applyBorder="1"/>
    <xf numFmtId="164" fontId="43" fillId="0" borderId="1" xfId="0" applyNumberFormat="1" applyFont="1" applyBorder="1"/>
    <xf numFmtId="164" fontId="44" fillId="0" borderId="1" xfId="0" applyNumberFormat="1" applyFont="1" applyBorder="1"/>
    <xf numFmtId="164" fontId="41" fillId="0" borderId="1" xfId="0" applyNumberFormat="1" applyFont="1" applyBorder="1"/>
    <xf numFmtId="1" fontId="17" fillId="0" borderId="1" xfId="0" applyNumberFormat="1" applyFont="1" applyBorder="1"/>
    <xf numFmtId="1" fontId="3" fillId="0" borderId="1" xfId="0" applyNumberFormat="1" applyFont="1" applyBorder="1"/>
    <xf numFmtId="0" fontId="16" fillId="0" borderId="0" xfId="0" applyFont="1"/>
    <xf numFmtId="1" fontId="11" fillId="5" borderId="1" xfId="0" applyNumberFormat="1" applyFont="1" applyFill="1" applyBorder="1" applyAlignment="1">
      <alignment horizontal="center" vertical="center"/>
    </xf>
    <xf numFmtId="1" fontId="11" fillId="11" borderId="1" xfId="0" applyNumberFormat="1" applyFont="1" applyFill="1" applyBorder="1" applyAlignment="1">
      <alignment horizontal="center" vertical="center" wrapText="1"/>
    </xf>
    <xf numFmtId="0" fontId="0" fillId="6" borderId="0" xfId="0" applyFill="1"/>
    <xf numFmtId="1" fontId="23" fillId="0" borderId="0" xfId="0" applyNumberFormat="1" applyFont="1" applyAlignment="1">
      <alignment horizontal="left" vertical="top" wrapText="1"/>
    </xf>
    <xf numFmtId="1" fontId="23" fillId="0" borderId="0" xfId="0" applyNumberFormat="1" applyFont="1" applyAlignment="1">
      <alignment horizontal="left" vertical="center" wrapText="1"/>
    </xf>
    <xf numFmtId="1" fontId="23" fillId="0" borderId="0" xfId="0" applyNumberFormat="1" applyFont="1" applyAlignment="1">
      <alignment vertical="center" wrapText="1"/>
    </xf>
    <xf numFmtId="1" fontId="39" fillId="0" borderId="0" xfId="0" applyNumberFormat="1" applyFont="1" applyAlignment="1">
      <alignment vertical="center" wrapText="1"/>
    </xf>
    <xf numFmtId="0" fontId="0" fillId="0" borderId="16" xfId="0" applyBorder="1"/>
    <xf numFmtId="0" fontId="0" fillId="14" borderId="0" xfId="0" applyFill="1"/>
    <xf numFmtId="0" fontId="0" fillId="10" borderId="0" xfId="0" applyFill="1"/>
    <xf numFmtId="1" fontId="0" fillId="0" borderId="3" xfId="0" applyNumberFormat="1" applyBorder="1"/>
    <xf numFmtId="0" fontId="0" fillId="0" borderId="3" xfId="0" applyBorder="1"/>
    <xf numFmtId="0" fontId="0" fillId="0" borderId="11" xfId="0" applyBorder="1"/>
    <xf numFmtId="1" fontId="0" fillId="0" borderId="7" xfId="0" applyNumberFormat="1" applyBorder="1"/>
    <xf numFmtId="0" fontId="0" fillId="0" borderId="7" xfId="0" applyBorder="1"/>
    <xf numFmtId="1" fontId="0" fillId="0" borderId="8" xfId="0" applyNumberFormat="1" applyBorder="1"/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1" fontId="0" fillId="0" borderId="13" xfId="0" applyNumberFormat="1" applyBorder="1"/>
    <xf numFmtId="0" fontId="63" fillId="0" borderId="0" xfId="0" applyFont="1"/>
    <xf numFmtId="164" fontId="23" fillId="0" borderId="0" xfId="0" applyNumberFormat="1" applyFont="1" applyAlignment="1">
      <alignment horizontal="left"/>
    </xf>
    <xf numFmtId="164" fontId="23" fillId="0" borderId="0" xfId="0" applyNumberFormat="1" applyFont="1"/>
    <xf numFmtId="0" fontId="3" fillId="0" borderId="1" xfId="0" applyFont="1" applyBorder="1"/>
    <xf numFmtId="1" fontId="4" fillId="0" borderId="1" xfId="0" applyNumberFormat="1" applyFont="1" applyBorder="1" applyAlignment="1">
      <alignment wrapText="1"/>
    </xf>
    <xf numFmtId="1" fontId="10" fillId="0" borderId="1" xfId="0" applyNumberFormat="1" applyFont="1" applyBorder="1" applyAlignment="1">
      <alignment wrapText="1"/>
    </xf>
    <xf numFmtId="1" fontId="0" fillId="0" borderId="1" xfId="0" applyNumberFormat="1" applyBorder="1" applyAlignment="1">
      <alignment wrapText="1"/>
    </xf>
    <xf numFmtId="1" fontId="41" fillId="0" borderId="1" xfId="0" applyNumberFormat="1" applyFont="1" applyBorder="1"/>
    <xf numFmtId="1" fontId="10" fillId="0" borderId="1" xfId="0" applyNumberFormat="1" applyFont="1" applyBorder="1"/>
    <xf numFmtId="0" fontId="41" fillId="0" borderId="1" xfId="0" applyFont="1" applyBorder="1"/>
    <xf numFmtId="0" fontId="10" fillId="0" borderId="1" xfId="0" applyFont="1" applyBorder="1"/>
    <xf numFmtId="1" fontId="4" fillId="0" borderId="3" xfId="0" applyNumberFormat="1" applyFont="1" applyBorder="1" applyAlignment="1">
      <alignment wrapText="1"/>
    </xf>
    <xf numFmtId="1" fontId="10" fillId="0" borderId="3" xfId="0" applyNumberFormat="1" applyFont="1" applyBorder="1" applyAlignment="1">
      <alignment wrapText="1"/>
    </xf>
    <xf numFmtId="1" fontId="0" fillId="0" borderId="3" xfId="0" applyNumberFormat="1" applyBorder="1" applyAlignment="1">
      <alignment wrapText="1"/>
    </xf>
    <xf numFmtId="1" fontId="41" fillId="0" borderId="3" xfId="0" applyNumberFormat="1" applyFont="1" applyBorder="1"/>
    <xf numFmtId="1" fontId="10" fillId="0" borderId="3" xfId="0" applyNumberFormat="1" applyFont="1" applyBorder="1"/>
    <xf numFmtId="0" fontId="10" fillId="0" borderId="3" xfId="0" applyFont="1" applyBorder="1"/>
    <xf numFmtId="0" fontId="0" fillId="0" borderId="8" xfId="0" applyBorder="1"/>
    <xf numFmtId="1" fontId="41" fillId="0" borderId="8" xfId="0" applyNumberFormat="1" applyFont="1" applyBorder="1"/>
    <xf numFmtId="0" fontId="41" fillId="0" borderId="8" xfId="0" applyFont="1" applyBorder="1"/>
    <xf numFmtId="1" fontId="41" fillId="0" borderId="1" xfId="0" applyNumberFormat="1" applyFont="1" applyBorder="1" applyAlignment="1">
      <alignment wrapText="1"/>
    </xf>
    <xf numFmtId="1" fontId="28" fillId="0" borderId="1" xfId="0" applyNumberFormat="1" applyFont="1" applyBorder="1" applyAlignment="1">
      <alignment wrapText="1"/>
    </xf>
    <xf numFmtId="1" fontId="28" fillId="0" borderId="3" xfId="0" applyNumberFormat="1" applyFont="1" applyBorder="1"/>
    <xf numFmtId="0" fontId="41" fillId="0" borderId="3" xfId="0" applyFont="1" applyBorder="1"/>
    <xf numFmtId="0" fontId="28" fillId="0" borderId="8" xfId="0" applyFont="1" applyBorder="1"/>
    <xf numFmtId="1" fontId="0" fillId="0" borderId="1" xfId="0" applyNumberFormat="1" applyBorder="1" applyAlignment="1">
      <alignment horizontal="center" vertical="center" wrapText="1"/>
    </xf>
    <xf numFmtId="0" fontId="10" fillId="0" borderId="0" xfId="0" applyFont="1" applyAlignment="1">
      <alignment textRotation="90"/>
    </xf>
    <xf numFmtId="0" fontId="19" fillId="0" borderId="0" xfId="0" applyFont="1" applyAlignment="1">
      <alignment textRotation="90"/>
    </xf>
    <xf numFmtId="0" fontId="65" fillId="0" borderId="0" xfId="0" applyFont="1" applyAlignment="1">
      <alignment vertical="center" wrapText="1"/>
    </xf>
    <xf numFmtId="0" fontId="65" fillId="0" borderId="0" xfId="0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1" fontId="6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/>
    </xf>
    <xf numFmtId="1" fontId="19" fillId="0" borderId="0" xfId="0" applyNumberFormat="1" applyFont="1" applyAlignment="1">
      <alignment horizontal="center" vertical="center"/>
    </xf>
    <xf numFmtId="1" fontId="19" fillId="0" borderId="0" xfId="0" applyNumberFormat="1" applyFont="1" applyAlignment="1">
      <alignment vertical="center"/>
    </xf>
    <xf numFmtId="1" fontId="19" fillId="0" borderId="0" xfId="0" applyNumberFormat="1" applyFont="1"/>
    <xf numFmtId="0" fontId="19" fillId="0" borderId="0" xfId="0" applyFont="1" applyAlignment="1">
      <alignment horizontal="center" vertical="center"/>
    </xf>
    <xf numFmtId="0" fontId="33" fillId="0" borderId="0" xfId="0" applyFont="1"/>
    <xf numFmtId="0" fontId="10" fillId="11" borderId="0" xfId="0" applyFont="1" applyFill="1"/>
    <xf numFmtId="1" fontId="67" fillId="0" borderId="0" xfId="0" applyNumberFormat="1" applyFont="1" applyAlignment="1">
      <alignment vertical="center" wrapText="1"/>
    </xf>
    <xf numFmtId="1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vertical="center"/>
    </xf>
    <xf numFmtId="0" fontId="66" fillId="0" borderId="0" xfId="0" applyFont="1" applyAlignment="1">
      <alignment horizontal="center" vertical="center"/>
    </xf>
    <xf numFmtId="1" fontId="68" fillId="0" borderId="0" xfId="0" applyNumberFormat="1" applyFont="1" applyAlignment="1">
      <alignment horizontal="center" vertical="center"/>
    </xf>
    <xf numFmtId="1" fontId="69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3" fillId="0" borderId="0" xfId="0" applyFont="1" applyAlignment="1">
      <alignment horizontal="left" vertical="center" indent="5"/>
    </xf>
    <xf numFmtId="0" fontId="70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64" fontId="18" fillId="0" borderId="0" xfId="0" applyNumberFormat="1" applyFont="1"/>
    <xf numFmtId="1" fontId="23" fillId="15" borderId="1" xfId="0" applyNumberFormat="1" applyFont="1" applyFill="1" applyBorder="1" applyAlignment="1">
      <alignment vertical="center" wrapText="1"/>
    </xf>
    <xf numFmtId="164" fontId="39" fillId="15" borderId="1" xfId="0" applyNumberFormat="1" applyFont="1" applyFill="1" applyBorder="1"/>
    <xf numFmtId="1" fontId="39" fillId="15" borderId="1" xfId="0" applyNumberFormat="1" applyFont="1" applyFill="1" applyBorder="1" applyAlignment="1">
      <alignment vertical="center" wrapText="1"/>
    </xf>
    <xf numFmtId="164" fontId="39" fillId="0" borderId="1" xfId="0" applyNumberFormat="1" applyFont="1" applyBorder="1" applyAlignment="1">
      <alignment horizontal="left" vertical="center" wrapText="1"/>
    </xf>
    <xf numFmtId="1" fontId="6" fillId="5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0" fontId="10" fillId="0" borderId="0" xfId="0" quotePrefix="1" applyFont="1"/>
    <xf numFmtId="1" fontId="15" fillId="15" borderId="1" xfId="0" applyNumberFormat="1" applyFont="1" applyFill="1" applyBorder="1"/>
    <xf numFmtId="164" fontId="15" fillId="15" borderId="1" xfId="0" applyNumberFormat="1" applyFont="1" applyFill="1" applyBorder="1"/>
    <xf numFmtId="164" fontId="15" fillId="15" borderId="1" xfId="0" applyNumberFormat="1" applyFont="1" applyFill="1" applyBorder="1" applyAlignment="1">
      <alignment horizontal="left" vertical="center"/>
    </xf>
    <xf numFmtId="164" fontId="39" fillId="6" borderId="1" xfId="0" applyNumberFormat="1" applyFont="1" applyFill="1" applyBorder="1" applyAlignment="1">
      <alignment wrapText="1"/>
    </xf>
    <xf numFmtId="1" fontId="39" fillId="12" borderId="4" xfId="0" applyNumberFormat="1" applyFont="1" applyFill="1" applyBorder="1" applyAlignment="1">
      <alignment vertical="center" wrapText="1"/>
    </xf>
    <xf numFmtId="1" fontId="11" fillId="12" borderId="1" xfId="0" applyNumberFormat="1" applyFont="1" applyFill="1" applyBorder="1" applyAlignment="1">
      <alignment horizontal="center" vertical="center" wrapText="1"/>
    </xf>
    <xf numFmtId="1" fontId="11" fillId="11" borderId="1" xfId="0" applyNumberFormat="1" applyFont="1" applyFill="1" applyBorder="1" applyAlignment="1">
      <alignment horizontal="center" vertical="center"/>
    </xf>
    <xf numFmtId="0" fontId="41" fillId="0" borderId="0" xfId="0" applyFont="1"/>
    <xf numFmtId="1" fontId="4" fillId="6" borderId="1" xfId="0" applyNumberFormat="1" applyFont="1" applyFill="1" applyBorder="1" applyAlignment="1">
      <alignment wrapText="1"/>
    </xf>
    <xf numFmtId="0" fontId="0" fillId="14" borderId="16" xfId="0" applyFill="1" applyBorder="1"/>
    <xf numFmtId="0" fontId="41" fillId="0" borderId="16" xfId="0" applyFont="1" applyBorder="1" applyAlignment="1">
      <alignment wrapText="1"/>
    </xf>
    <xf numFmtId="0" fontId="10" fillId="10" borderId="0" xfId="0" applyFont="1" applyFill="1"/>
    <xf numFmtId="1" fontId="23" fillId="5" borderId="1" xfId="0" applyNumberFormat="1" applyFont="1" applyFill="1" applyBorder="1" applyAlignment="1">
      <alignment vertical="center" wrapText="1"/>
    </xf>
    <xf numFmtId="0" fontId="17" fillId="0" borderId="0" xfId="0" applyFont="1"/>
    <xf numFmtId="0" fontId="3" fillId="0" borderId="0" xfId="0" applyFont="1"/>
    <xf numFmtId="0" fontId="72" fillId="0" borderId="0" xfId="0" applyFont="1"/>
    <xf numFmtId="0" fontId="61" fillId="0" borderId="0" xfId="0" applyFont="1" applyAlignment="1">
      <alignment wrapText="1"/>
    </xf>
    <xf numFmtId="0" fontId="61" fillId="13" borderId="15" xfId="0" applyFont="1" applyFill="1" applyBorder="1" applyAlignment="1">
      <alignment horizontal="center" vertical="center"/>
    </xf>
    <xf numFmtId="1" fontId="23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/>
    </xf>
    <xf numFmtId="0" fontId="20" fillId="0" borderId="0" xfId="0" applyFont="1"/>
    <xf numFmtId="1" fontId="3" fillId="0" borderId="0" xfId="0" applyNumberFormat="1" applyFont="1"/>
    <xf numFmtId="1" fontId="62" fillId="0" borderId="0" xfId="0" applyNumberFormat="1" applyFont="1"/>
    <xf numFmtId="0" fontId="4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64" fontId="39" fillId="0" borderId="1" xfId="0" applyNumberFormat="1" applyFont="1" applyBorder="1" applyAlignment="1">
      <alignment horizontal="right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75" fillId="0" borderId="0" xfId="0" applyFont="1" applyAlignment="1">
      <alignment vertical="center"/>
    </xf>
    <xf numFmtId="1" fontId="39" fillId="10" borderId="1" xfId="0" applyNumberFormat="1" applyFont="1" applyFill="1" applyBorder="1" applyAlignment="1">
      <alignment vertical="center" wrapText="1"/>
    </xf>
    <xf numFmtId="1" fontId="15" fillId="10" borderId="1" xfId="0" applyNumberFormat="1" applyFont="1" applyFill="1" applyBorder="1"/>
    <xf numFmtId="164" fontId="15" fillId="10" borderId="1" xfId="0" applyNumberFormat="1" applyFont="1" applyFill="1" applyBorder="1"/>
    <xf numFmtId="164" fontId="39" fillId="10" borderId="1" xfId="0" applyNumberFormat="1" applyFont="1" applyFill="1" applyBorder="1"/>
    <xf numFmtId="164" fontId="15" fillId="10" borderId="1" xfId="0" applyNumberFormat="1" applyFont="1" applyFill="1" applyBorder="1" applyAlignment="1">
      <alignment horizontal="left" vertical="center"/>
    </xf>
    <xf numFmtId="0" fontId="10" fillId="10" borderId="1" xfId="0" applyFont="1" applyFill="1" applyBorder="1"/>
    <xf numFmtId="1" fontId="39" fillId="5" borderId="1" xfId="0" applyNumberFormat="1" applyFont="1" applyFill="1" applyBorder="1" applyAlignment="1">
      <alignment vertical="center" wrapText="1"/>
    </xf>
    <xf numFmtId="1" fontId="39" fillId="10" borderId="1" xfId="0" applyNumberFormat="1" applyFont="1" applyFill="1" applyBorder="1" applyAlignment="1">
      <alignment horizontal="right" vertical="center" wrapText="1"/>
    </xf>
    <xf numFmtId="1" fontId="2" fillId="0" borderId="0" xfId="0" applyNumberFormat="1" applyFont="1" applyAlignment="1">
      <alignment horizontal="left" vertical="center" wrapText="1"/>
    </xf>
    <xf numFmtId="1" fontId="39" fillId="10" borderId="1" xfId="0" applyNumberFormat="1" applyFont="1" applyFill="1" applyBorder="1" applyAlignment="1">
      <alignment horizontal="center" vertical="center" wrapText="1"/>
    </xf>
    <xf numFmtId="1" fontId="70" fillId="0" borderId="1" xfId="0" applyNumberFormat="1" applyFont="1" applyBorder="1" applyAlignment="1">
      <alignment vertical="center" wrapText="1"/>
    </xf>
    <xf numFmtId="164" fontId="39" fillId="5" borderId="1" xfId="0" applyNumberFormat="1" applyFont="1" applyFill="1" applyBorder="1"/>
    <xf numFmtId="2" fontId="10" fillId="0" borderId="0" xfId="0" applyNumberFormat="1" applyFont="1"/>
    <xf numFmtId="164" fontId="10" fillId="0" borderId="0" xfId="0" applyNumberFormat="1" applyFont="1"/>
    <xf numFmtId="0" fontId="74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/>
    </xf>
    <xf numFmtId="1" fontId="39" fillId="5" borderId="3" xfId="0" applyNumberFormat="1" applyFont="1" applyFill="1" applyBorder="1" applyAlignment="1">
      <alignment vertical="center" wrapText="1"/>
    </xf>
    <xf numFmtId="1" fontId="39" fillId="5" borderId="1" xfId="0" applyNumberFormat="1" applyFont="1" applyFill="1" applyBorder="1" applyAlignment="1">
      <alignment horizontal="right" vertical="center" wrapText="1"/>
    </xf>
    <xf numFmtId="1" fontId="70" fillId="5" borderId="1" xfId="0" applyNumberFormat="1" applyFont="1" applyFill="1" applyBorder="1" applyAlignment="1">
      <alignment vertical="center" wrapText="1"/>
    </xf>
    <xf numFmtId="1" fontId="15" fillId="5" borderId="1" xfId="0" applyNumberFormat="1" applyFont="1" applyFill="1" applyBorder="1"/>
    <xf numFmtId="164" fontId="15" fillId="5" borderId="1" xfId="0" applyNumberFormat="1" applyFont="1" applyFill="1" applyBorder="1"/>
    <xf numFmtId="164" fontId="15" fillId="5" borderId="1" xfId="0" applyNumberFormat="1" applyFont="1" applyFill="1" applyBorder="1" applyAlignment="1">
      <alignment horizontal="left" vertical="center"/>
    </xf>
    <xf numFmtId="1" fontId="39" fillId="5" borderId="1" xfId="0" applyNumberFormat="1" applyFont="1" applyFill="1" applyBorder="1" applyAlignment="1">
      <alignment horizontal="left" vertical="center" wrapText="1"/>
    </xf>
    <xf numFmtId="1" fontId="39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164" fontId="39" fillId="5" borderId="3" xfId="0" applyNumberFormat="1" applyFont="1" applyFill="1" applyBorder="1" applyAlignment="1">
      <alignment horizontal="right"/>
    </xf>
    <xf numFmtId="0" fontId="83" fillId="0" borderId="0" xfId="1" applyFont="1"/>
    <xf numFmtId="1" fontId="84" fillId="0" borderId="0" xfId="0" applyNumberFormat="1" applyFont="1"/>
    <xf numFmtId="0" fontId="83" fillId="0" borderId="0" xfId="0" applyFont="1" applyAlignment="1">
      <alignment wrapText="1"/>
    </xf>
    <xf numFmtId="0" fontId="83" fillId="0" borderId="0" xfId="0" applyFont="1"/>
    <xf numFmtId="1" fontId="83" fillId="0" borderId="0" xfId="0" applyNumberFormat="1" applyFont="1"/>
    <xf numFmtId="0" fontId="83" fillId="0" borderId="0" xfId="1" applyFont="1" applyAlignment="1">
      <alignment horizontal="center"/>
    </xf>
    <xf numFmtId="2" fontId="84" fillId="0" borderId="0" xfId="1" applyNumberFormat="1" applyFont="1" applyAlignment="1">
      <alignment horizontal="center"/>
    </xf>
    <xf numFmtId="0" fontId="84" fillId="0" borderId="0" xfId="0" applyFont="1"/>
    <xf numFmtId="1" fontId="85" fillId="0" borderId="0" xfId="0" applyNumberFormat="1" applyFont="1"/>
    <xf numFmtId="164" fontId="83" fillId="0" borderId="0" xfId="0" applyNumberFormat="1" applyFont="1"/>
    <xf numFmtId="0" fontId="86" fillId="0" borderId="0" xfId="0" applyFont="1"/>
    <xf numFmtId="1" fontId="86" fillId="0" borderId="0" xfId="0" applyNumberFormat="1" applyFont="1"/>
    <xf numFmtId="1" fontId="83" fillId="5" borderId="0" xfId="0" applyNumberFormat="1" applyFont="1" applyFill="1"/>
    <xf numFmtId="1" fontId="83" fillId="6" borderId="0" xfId="0" applyNumberFormat="1" applyFont="1" applyFill="1"/>
    <xf numFmtId="1" fontId="83" fillId="10" borderId="0" xfId="0" applyNumberFormat="1" applyFont="1" applyFill="1"/>
    <xf numFmtId="1" fontId="83" fillId="10" borderId="0" xfId="0" applyNumberFormat="1" applyFont="1" applyFill="1" applyAlignment="1">
      <alignment wrapText="1"/>
    </xf>
    <xf numFmtId="1" fontId="83" fillId="9" borderId="0" xfId="0" applyNumberFormat="1" applyFont="1" applyFill="1"/>
    <xf numFmtId="1" fontId="83" fillId="11" borderId="0" xfId="0" applyNumberFormat="1" applyFont="1" applyFill="1"/>
    <xf numFmtId="1" fontId="83" fillId="22" borderId="0" xfId="0" applyNumberFormat="1" applyFont="1" applyFill="1"/>
    <xf numFmtId="2" fontId="3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17" fillId="0" borderId="0" xfId="1" applyFont="1"/>
    <xf numFmtId="2" fontId="17" fillId="0" borderId="0" xfId="1" applyNumberFormat="1" applyFont="1"/>
    <xf numFmtId="1" fontId="83" fillId="0" borderId="0" xfId="1" applyNumberFormat="1" applyFont="1"/>
    <xf numFmtId="0" fontId="3" fillId="0" borderId="0" xfId="0" applyFont="1" applyAlignment="1">
      <alignment horizontal="center"/>
    </xf>
    <xf numFmtId="0" fontId="87" fillId="0" borderId="0" xfId="18"/>
    <xf numFmtId="1" fontId="19" fillId="0" borderId="0" xfId="0" applyNumberFormat="1" applyFont="1" applyAlignment="1">
      <alignment wrapText="1"/>
    </xf>
    <xf numFmtId="0" fontId="17" fillId="0" borderId="0" xfId="1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1" fontId="10" fillId="0" borderId="1" xfId="0" applyNumberFormat="1" applyFont="1" applyBorder="1" applyAlignment="1">
      <alignment vertical="center" wrapText="1"/>
    </xf>
    <xf numFmtId="0" fontId="0" fillId="0" borderId="0" xfId="0" applyAlignment="1">
      <alignment horizontal="justify" vertical="center" wrapText="1"/>
    </xf>
    <xf numFmtId="49" fontId="0" fillId="0" borderId="0" xfId="0" applyNumberForma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0" xfId="0" applyNumberFormat="1"/>
    <xf numFmtId="0" fontId="0" fillId="0" borderId="0" xfId="0" applyAlignment="1">
      <alignment horizontal="left"/>
    </xf>
    <xf numFmtId="0" fontId="88" fillId="0" borderId="0" xfId="0" applyFont="1"/>
    <xf numFmtId="0" fontId="41" fillId="0" borderId="0" xfId="0" applyFont="1" applyAlignment="1">
      <alignment horizontal="left"/>
    </xf>
    <xf numFmtId="2" fontId="20" fillId="5" borderId="1" xfId="0" applyNumberFormat="1" applyFont="1" applyFill="1" applyBorder="1" applyAlignment="1">
      <alignment horizontal="left"/>
    </xf>
    <xf numFmtId="2" fontId="20" fillId="6" borderId="1" xfId="0" applyNumberFormat="1" applyFont="1" applyFill="1" applyBorder="1" applyAlignment="1">
      <alignment horizontal="left"/>
    </xf>
    <xf numFmtId="2" fontId="28" fillId="6" borderId="1" xfId="0" applyNumberFormat="1" applyFont="1" applyFill="1" applyBorder="1" applyAlignment="1">
      <alignment horizontal="left"/>
    </xf>
    <xf numFmtId="2" fontId="20" fillId="10" borderId="1" xfId="0" applyNumberFormat="1" applyFont="1" applyFill="1" applyBorder="1" applyAlignment="1">
      <alignment horizontal="left"/>
    </xf>
    <xf numFmtId="2" fontId="20" fillId="6" borderId="4" xfId="0" applyNumberFormat="1" applyFont="1" applyFill="1" applyBorder="1" applyAlignment="1">
      <alignment horizontal="left"/>
    </xf>
    <xf numFmtId="2" fontId="20" fillId="22" borderId="1" xfId="0" applyNumberFormat="1" applyFont="1" applyFill="1" applyBorder="1" applyAlignment="1">
      <alignment horizontal="left"/>
    </xf>
    <xf numFmtId="2" fontId="50" fillId="0" borderId="1" xfId="0" applyNumberFormat="1" applyFont="1" applyBorder="1" applyAlignment="1">
      <alignment horizontal="center"/>
    </xf>
    <xf numFmtId="0" fontId="28" fillId="0" borderId="0" xfId="0" applyFont="1"/>
    <xf numFmtId="0" fontId="41" fillId="0" borderId="0" xfId="0" applyFont="1" applyAlignment="1">
      <alignment horizontal="center" vertical="center"/>
    </xf>
    <xf numFmtId="164" fontId="90" fillId="24" borderId="1" xfId="19" applyNumberFormat="1" applyBorder="1" applyAlignment="1">
      <alignment horizontal="center" wrapText="1"/>
    </xf>
    <xf numFmtId="164" fontId="91" fillId="24" borderId="1" xfId="19" applyNumberFormat="1" applyFont="1" applyBorder="1" applyAlignment="1">
      <alignment wrapText="1"/>
    </xf>
    <xf numFmtId="1" fontId="39" fillId="0" borderId="1" xfId="0" applyNumberFormat="1" applyFont="1" applyBorder="1" applyAlignment="1">
      <alignment vertical="center" wrapText="1"/>
    </xf>
    <xf numFmtId="1" fontId="39" fillId="0" borderId="4" xfId="0" applyNumberFormat="1" applyFont="1" applyBorder="1" applyAlignment="1">
      <alignment horizontal="left" vertical="center" wrapText="1"/>
    </xf>
    <xf numFmtId="1" fontId="39" fillId="0" borderId="6" xfId="0" applyNumberFormat="1" applyFont="1" applyBorder="1" applyAlignment="1">
      <alignment horizontal="left" vertical="center" wrapText="1"/>
    </xf>
    <xf numFmtId="1" fontId="39" fillId="0" borderId="5" xfId="0" applyNumberFormat="1" applyFont="1" applyBorder="1" applyAlignment="1">
      <alignment horizontal="left" vertical="center" wrapText="1"/>
    </xf>
    <xf numFmtId="1" fontId="39" fillId="0" borderId="1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vertical="center" wrapText="1"/>
    </xf>
    <xf numFmtId="1" fontId="23" fillId="0" borderId="1" xfId="0" applyNumberFormat="1" applyFont="1" applyBorder="1" applyAlignment="1">
      <alignment horizontal="center" vertical="center" textRotation="90" wrapText="1"/>
    </xf>
    <xf numFmtId="1" fontId="39" fillId="0" borderId="4" xfId="0" applyNumberFormat="1" applyFont="1" applyBorder="1" applyAlignment="1">
      <alignment horizontal="center" vertical="center" wrapText="1"/>
    </xf>
    <xf numFmtId="1" fontId="39" fillId="0" borderId="6" xfId="0" applyNumberFormat="1" applyFont="1" applyBorder="1" applyAlignment="1">
      <alignment horizontal="center" vertical="center" wrapText="1"/>
    </xf>
    <xf numFmtId="1" fontId="39" fillId="0" borderId="5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horizontal="center" vertical="center"/>
    </xf>
    <xf numFmtId="164" fontId="39" fillId="0" borderId="8" xfId="0" applyNumberFormat="1" applyFont="1" applyBorder="1" applyAlignment="1">
      <alignment horizontal="center" vertical="center"/>
    </xf>
    <xf numFmtId="1" fontId="39" fillId="10" borderId="4" xfId="0" applyNumberFormat="1" applyFont="1" applyFill="1" applyBorder="1" applyAlignment="1">
      <alignment horizontal="center" vertical="center" wrapText="1"/>
    </xf>
    <xf numFmtId="1" fontId="39" fillId="10" borderId="5" xfId="0" applyNumberFormat="1" applyFont="1" applyFill="1" applyBorder="1" applyAlignment="1">
      <alignment horizontal="center" vertical="center" wrapText="1"/>
    </xf>
    <xf numFmtId="164" fontId="39" fillId="5" borderId="3" xfId="0" applyNumberFormat="1" applyFont="1" applyFill="1" applyBorder="1" applyAlignment="1">
      <alignment horizontal="left" vertical="center"/>
    </xf>
    <xf numFmtId="164" fontId="39" fillId="5" borderId="8" xfId="0" applyNumberFormat="1" applyFont="1" applyFill="1" applyBorder="1" applyAlignment="1">
      <alignment horizontal="left" vertical="center"/>
    </xf>
    <xf numFmtId="1" fontId="39" fillId="0" borderId="0" xfId="0" applyNumberFormat="1" applyFont="1" applyAlignment="1">
      <alignment vertical="center" wrapText="1"/>
    </xf>
    <xf numFmtId="1" fontId="11" fillId="0" borderId="1" xfId="0" applyNumberFormat="1" applyFont="1" applyBorder="1" applyAlignment="1">
      <alignment horizontal="center" wrapText="1"/>
    </xf>
    <xf numFmtId="164" fontId="23" fillId="0" borderId="1" xfId="0" applyNumberFormat="1" applyFont="1" applyBorder="1" applyAlignment="1">
      <alignment horizontal="center" vertical="center" textRotation="90" wrapText="1"/>
    </xf>
    <xf numFmtId="164" fontId="39" fillId="0" borderId="3" xfId="0" applyNumberFormat="1" applyFont="1" applyBorder="1" applyAlignment="1">
      <alignment horizontal="center" vertical="center" textRotation="90" wrapText="1"/>
    </xf>
    <xf numFmtId="164" fontId="39" fillId="0" borderId="7" xfId="0" applyNumberFormat="1" applyFont="1" applyBorder="1" applyAlignment="1">
      <alignment horizontal="center" vertical="center" textRotation="90" wrapText="1"/>
    </xf>
    <xf numFmtId="164" fontId="39" fillId="0" borderId="8" xfId="0" applyNumberFormat="1" applyFont="1" applyBorder="1" applyAlignment="1">
      <alignment horizontal="center" vertical="center" textRotation="90" wrapText="1"/>
    </xf>
    <xf numFmtId="1" fontId="11" fillId="0" borderId="1" xfId="0" applyNumberFormat="1" applyFont="1" applyBorder="1" applyAlignment="1">
      <alignment horizontal="center" textRotation="90"/>
    </xf>
    <xf numFmtId="1" fontId="23" fillId="0" borderId="3" xfId="0" applyNumberFormat="1" applyFont="1" applyBorder="1" applyAlignment="1">
      <alignment horizontal="center" vertical="center" wrapText="1"/>
    </xf>
    <xf numFmtId="1" fontId="23" fillId="0" borderId="7" xfId="0" applyNumberFormat="1" applyFont="1" applyBorder="1" applyAlignment="1">
      <alignment horizontal="center" vertical="center" wrapText="1"/>
    </xf>
    <xf numFmtId="1" fontId="23" fillId="0" borderId="8" xfId="0" applyNumberFormat="1" applyFont="1" applyBorder="1" applyAlignment="1">
      <alignment horizontal="center" vertical="center" wrapText="1"/>
    </xf>
    <xf numFmtId="1" fontId="23" fillId="0" borderId="3" xfId="0" applyNumberFormat="1" applyFont="1" applyBorder="1" applyAlignment="1">
      <alignment horizontal="center" vertical="center" textRotation="91" wrapText="1"/>
    </xf>
    <xf numFmtId="1" fontId="23" fillId="0" borderId="7" xfId="0" applyNumberFormat="1" applyFont="1" applyBorder="1" applyAlignment="1">
      <alignment horizontal="center" vertical="center" textRotation="91" wrapText="1"/>
    </xf>
    <xf numFmtId="1" fontId="23" fillId="0" borderId="8" xfId="0" applyNumberFormat="1" applyFont="1" applyBorder="1" applyAlignment="1">
      <alignment horizontal="center" vertical="center" textRotation="91" wrapText="1"/>
    </xf>
    <xf numFmtId="1" fontId="39" fillId="23" borderId="1" xfId="0" applyNumberFormat="1" applyFont="1" applyFill="1" applyBorder="1" applyAlignment="1">
      <alignment horizontal="left" vertical="center" wrapText="1"/>
    </xf>
    <xf numFmtId="1" fontId="23" fillId="0" borderId="3" xfId="0" applyNumberFormat="1" applyFont="1" applyBorder="1" applyAlignment="1" applyProtection="1">
      <alignment horizontal="center" vertical="center" wrapText="1"/>
      <protection locked="0"/>
    </xf>
    <xf numFmtId="1" fontId="23" fillId="0" borderId="7" xfId="0" applyNumberFormat="1" applyFont="1" applyBorder="1" applyAlignment="1" applyProtection="1">
      <alignment horizontal="center" vertical="center" wrapText="1"/>
      <protection locked="0"/>
    </xf>
    <xf numFmtId="1" fontId="23" fillId="0" borderId="8" xfId="0" applyNumberFormat="1" applyFont="1" applyBorder="1" applyAlignment="1" applyProtection="1">
      <alignment horizontal="center" vertical="center" wrapText="1"/>
      <protection locked="0"/>
    </xf>
    <xf numFmtId="1" fontId="39" fillId="0" borderId="11" xfId="0" applyNumberFormat="1" applyFont="1" applyBorder="1" applyAlignment="1">
      <alignment horizontal="left" vertical="center" wrapText="1"/>
    </xf>
    <xf numFmtId="1" fontId="39" fillId="0" borderId="13" xfId="0" applyNumberFormat="1" applyFont="1" applyBorder="1" applyAlignment="1">
      <alignment horizontal="left" vertical="center" wrapText="1"/>
    </xf>
    <xf numFmtId="1" fontId="23" fillId="0" borderId="9" xfId="0" applyNumberFormat="1" applyFont="1" applyBorder="1" applyAlignment="1">
      <alignment horizontal="center" vertical="center" wrapText="1"/>
    </xf>
    <xf numFmtId="1" fontId="23" fillId="0" borderId="12" xfId="0" applyNumberFormat="1" applyFont="1" applyBorder="1" applyAlignment="1">
      <alignment horizontal="center" vertical="center" wrapText="1"/>
    </xf>
    <xf numFmtId="1" fontId="23" fillId="0" borderId="6" xfId="0" applyNumberFormat="1" applyFont="1" applyBorder="1" applyAlignment="1">
      <alignment horizontal="center" vertical="center" wrapText="1"/>
    </xf>
    <xf numFmtId="1" fontId="23" fillId="0" borderId="5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vertical="center"/>
    </xf>
    <xf numFmtId="164" fontId="39" fillId="0" borderId="8" xfId="0" applyNumberFormat="1" applyFont="1" applyBorder="1" applyAlignment="1">
      <alignment vertical="center"/>
    </xf>
    <xf numFmtId="1" fontId="39" fillId="0" borderId="3" xfId="0" applyNumberFormat="1" applyFont="1" applyBorder="1" applyAlignment="1">
      <alignment horizontal="right" vertical="center" wrapText="1"/>
    </xf>
    <xf numFmtId="1" fontId="39" fillId="0" borderId="8" xfId="0" applyNumberFormat="1" applyFont="1" applyBorder="1" applyAlignment="1">
      <alignment horizontal="right" vertical="center" wrapText="1"/>
    </xf>
    <xf numFmtId="1" fontId="15" fillId="0" borderId="3" xfId="0" applyNumberFormat="1" applyFont="1" applyBorder="1" applyAlignment="1">
      <alignment horizontal="center"/>
    </xf>
    <xf numFmtId="1" fontId="15" fillId="0" borderId="8" xfId="0" applyNumberFormat="1" applyFont="1" applyBorder="1" applyAlignment="1">
      <alignment horizontal="center"/>
    </xf>
    <xf numFmtId="164" fontId="15" fillId="0" borderId="3" xfId="0" applyNumberFormat="1" applyFont="1" applyBorder="1" applyAlignment="1">
      <alignment horizontal="center"/>
    </xf>
    <xf numFmtId="164" fontId="15" fillId="0" borderId="8" xfId="0" applyNumberFormat="1" applyFont="1" applyBorder="1" applyAlignment="1">
      <alignment horizontal="center"/>
    </xf>
    <xf numFmtId="1" fontId="39" fillId="0" borderId="1" xfId="0" applyNumberFormat="1" applyFont="1" applyBorder="1" applyAlignment="1">
      <alignment horizontal="left" vertical="center" wrapText="1"/>
    </xf>
    <xf numFmtId="1" fontId="23" fillId="0" borderId="0" xfId="0" applyNumberFormat="1" applyFont="1" applyAlignment="1">
      <alignment horizontal="center" vertical="center" wrapText="1"/>
    </xf>
    <xf numFmtId="0" fontId="10" fillId="11" borderId="14" xfId="0" applyFont="1" applyFill="1" applyBorder="1" applyAlignment="1">
      <alignment horizontal="center"/>
    </xf>
    <xf numFmtId="1" fontId="39" fillId="0" borderId="4" xfId="0" applyNumberFormat="1" applyFont="1" applyBorder="1" applyAlignment="1">
      <alignment vertical="center" wrapText="1"/>
    </xf>
    <xf numFmtId="1" fontId="39" fillId="0" borderId="6" xfId="0" applyNumberFormat="1" applyFont="1" applyBorder="1" applyAlignment="1">
      <alignment vertical="center" wrapText="1"/>
    </xf>
    <xf numFmtId="1" fontId="39" fillId="0" borderId="5" xfId="0" applyNumberFormat="1" applyFont="1" applyBorder="1" applyAlignment="1">
      <alignment vertical="center" wrapText="1"/>
    </xf>
    <xf numFmtId="1" fontId="83" fillId="0" borderId="0" xfId="0" applyNumberFormat="1" applyFont="1" applyAlignment="1">
      <alignment horizontal="left" vertical="center"/>
    </xf>
    <xf numFmtId="1" fontId="83" fillId="6" borderId="0" xfId="0" applyNumberFormat="1" applyFont="1" applyFill="1" applyAlignment="1">
      <alignment horizontal="left"/>
    </xf>
    <xf numFmtId="0" fontId="0" fillId="0" borderId="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4" fillId="0" borderId="1" xfId="0" applyFont="1" applyBorder="1" applyAlignment="1">
      <alignment horizontal="center"/>
    </xf>
    <xf numFmtId="1" fontId="41" fillId="0" borderId="9" xfId="0" applyNumberFormat="1" applyFont="1" applyBorder="1" applyAlignment="1">
      <alignment horizontal="left"/>
    </xf>
    <xf numFmtId="1" fontId="41" fillId="0" borderId="12" xfId="0" applyNumberFormat="1" applyFont="1" applyBorder="1" applyAlignment="1">
      <alignment horizontal="left"/>
    </xf>
    <xf numFmtId="0" fontId="15" fillId="0" borderId="1" xfId="0" applyFont="1" applyBorder="1" applyAlignment="1">
      <alignment horizontal="left" vertical="center" wrapText="1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7" fillId="0" borderId="1" xfId="0" applyFont="1" applyBorder="1" applyAlignment="1">
      <alignment horizontal="center" vertical="center"/>
    </xf>
    <xf numFmtId="2" fontId="50" fillId="0" borderId="1" xfId="0" applyNumberFormat="1" applyFont="1" applyBorder="1" applyAlignment="1">
      <alignment horizontal="center" wrapText="1"/>
    </xf>
    <xf numFmtId="2" fontId="50" fillId="0" borderId="4" xfId="0" applyNumberFormat="1" applyFont="1" applyBorder="1" applyAlignment="1">
      <alignment horizontal="center"/>
    </xf>
    <xf numFmtId="2" fontId="50" fillId="0" borderId="6" xfId="0" applyNumberFormat="1" applyFont="1" applyBorder="1" applyAlignment="1">
      <alignment horizontal="center"/>
    </xf>
    <xf numFmtId="2" fontId="50" fillId="0" borderId="5" xfId="0" applyNumberFormat="1" applyFont="1" applyBorder="1" applyAlignment="1">
      <alignment horizontal="center"/>
    </xf>
    <xf numFmtId="2" fontId="50" fillId="0" borderId="1" xfId="0" applyNumberFormat="1" applyFont="1" applyBorder="1" applyAlignment="1">
      <alignment horizontal="center" vertical="top" wrapText="1"/>
    </xf>
    <xf numFmtId="0" fontId="51" fillId="0" borderId="1" xfId="0" applyFont="1" applyBorder="1" applyAlignment="1">
      <alignment horizontal="center" vertical="center"/>
    </xf>
    <xf numFmtId="2" fontId="52" fillId="0" borderId="1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5" fillId="6" borderId="1" xfId="0" applyFont="1" applyFill="1" applyBorder="1" applyAlignment="1">
      <alignment horizontal="left" vertical="center" wrapText="1"/>
    </xf>
    <xf numFmtId="1" fontId="57" fillId="0" borderId="1" xfId="0" quotePrefix="1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textRotation="90"/>
    </xf>
    <xf numFmtId="1" fontId="57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wrapText="1"/>
    </xf>
    <xf numFmtId="1" fontId="9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1" fontId="57" fillId="0" borderId="4" xfId="0" applyNumberFormat="1" applyFont="1" applyBorder="1" applyAlignment="1">
      <alignment horizontal="center" vertical="center"/>
    </xf>
    <xf numFmtId="1" fontId="57" fillId="0" borderId="6" xfId="0" applyNumberFormat="1" applyFont="1" applyBorder="1" applyAlignment="1">
      <alignment horizontal="center" vertical="center"/>
    </xf>
    <xf numFmtId="1" fontId="57" fillId="0" borderId="5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left" vertical="center" wrapText="1"/>
    </xf>
    <xf numFmtId="2" fontId="20" fillId="0" borderId="1" xfId="0" applyNumberFormat="1" applyFont="1" applyBorder="1" applyAlignment="1">
      <alignment horizontal="center" textRotation="90"/>
    </xf>
    <xf numFmtId="2" fontId="18" fillId="0" borderId="1" xfId="0" applyNumberFormat="1" applyFont="1" applyBorder="1" applyAlignment="1">
      <alignment horizontal="center" textRotation="90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20">
    <cellStyle name="Blok A" xfId="12" xr:uid="{00000000-0005-0000-0000-000000000000}"/>
    <cellStyle name="BLOK B" xfId="13" xr:uid="{00000000-0005-0000-0000-000001000000}"/>
    <cellStyle name="BLOK C" xfId="14" xr:uid="{00000000-0005-0000-0000-000002000000}"/>
    <cellStyle name="BLOK D" xfId="15" xr:uid="{00000000-0005-0000-0000-000003000000}"/>
    <cellStyle name="BLOK E" xfId="16" xr:uid="{00000000-0005-0000-0000-000004000000}"/>
    <cellStyle name="Data" xfId="10" xr:uid="{00000000-0005-0000-0000-000005000000}"/>
    <cellStyle name="Dziesiętny [0] 2" xfId="11" xr:uid="{00000000-0005-0000-0000-000006000000}"/>
    <cellStyle name="Dziesiętny 2" xfId="5" xr:uid="{00000000-0005-0000-0000-000007000000}"/>
    <cellStyle name="FAKULTETY" xfId="17" xr:uid="{00000000-0005-0000-0000-000008000000}"/>
    <cellStyle name="Hiperłącze" xfId="18" builtinId="8"/>
    <cellStyle name="Hiperłącze 2" xfId="2" xr:uid="{00000000-0005-0000-0000-00000A000000}"/>
    <cellStyle name="Nagłówek 1 2" xfId="7" xr:uid="{00000000-0005-0000-0000-00000B000000}"/>
    <cellStyle name="Nagłówek 2 2" xfId="8" xr:uid="{00000000-0005-0000-0000-00000C000000}"/>
    <cellStyle name="Nagłówek 3 2" xfId="9" xr:uid="{00000000-0005-0000-0000-00000D000000}"/>
    <cellStyle name="Neutralny" xfId="19" builtinId="28"/>
    <cellStyle name="Normalny" xfId="0" builtinId="0"/>
    <cellStyle name="Normalny 2" xfId="1" xr:uid="{00000000-0005-0000-0000-00000F000000}"/>
    <cellStyle name="Procentowy 2" xfId="3" xr:uid="{00000000-0005-0000-0000-000010000000}"/>
    <cellStyle name="Tytuł 2" xfId="6" xr:uid="{00000000-0005-0000-0000-000011000000}"/>
    <cellStyle name="zUkryty_tekst" xfId="4" xr:uid="{00000000-0005-0000-0000-000012000000}"/>
  </cellStyles>
  <dxfs count="13"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  <dxf>
      <fill>
        <patternFill>
          <bgColor theme="1" tint="0.24994659260841701"/>
        </patternFill>
      </fill>
    </dxf>
    <dxf>
      <fill>
        <patternFill patternType="solid">
          <fgColor indexed="64"/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strike val="0"/>
        <color auto="1"/>
      </font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Styl tabeli Gantta" pivot="0" count="4" xr9:uid="{00000000-0011-0000-FFFF-FFFF00000000}">
      <tableStyleElement type="wholeTable" dxfId="12"/>
      <tableStyleElement type="headerRow" dxfId="11"/>
      <tableStyleElement type="firstRowStripe" dxfId="10"/>
      <tableStyleElement type="secondRowStripe" dxfId="9"/>
    </tableStyle>
    <tableStyle name="ListaZadańDoWykonania" pivot="0" count="9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/>
              <a:t>% Form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9.7497494631352891E-2"/>
          <c:y val="0.30277383568333027"/>
          <c:w val="0.82286614173228345"/>
          <c:h val="0.506160730635414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'Przedmioty+statystyka'!$R$2</c:f>
              <c:strCache>
                <c:ptCount val="1"/>
                <c:pt idx="0">
                  <c:v>%W</c:v>
                </c:pt>
              </c:strCache>
            </c:strRef>
          </c:tx>
          <c:spPr>
            <a:ln w="25400" cap="rnd" cmpd="dbl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'Przedmioty+statystyka'!$R$3:$R$6</c:f>
              <c:numCache>
                <c:formatCode>0.00</c:formatCode>
                <c:ptCount val="4"/>
                <c:pt idx="0">
                  <c:v>20.289855072463769</c:v>
                </c:pt>
                <c:pt idx="1">
                  <c:v>11.627906976744185</c:v>
                </c:pt>
                <c:pt idx="2">
                  <c:v>9.0909090909090917</c:v>
                </c:pt>
                <c:pt idx="3">
                  <c:v>9.1863517060367457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55-4B16-A7F5-C1CE2DB2C33A}"/>
            </c:ext>
          </c:extLst>
        </c:ser>
        <c:ser>
          <c:idx val="1"/>
          <c:order val="1"/>
          <c:tx>
            <c:strRef>
              <c:f>'Przedmioty+statystyka'!$S$2</c:f>
              <c:strCache>
                <c:ptCount val="1"/>
                <c:pt idx="0">
                  <c:v>%Ć </c:v>
                </c:pt>
              </c:strCache>
            </c:strRef>
          </c:tx>
          <c:spPr>
            <a:ln w="25400" cap="rnd" cmpd="dbl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'Przedmioty+statystyka'!$S$3:$S$6</c:f>
              <c:numCache>
                <c:formatCode>0.00</c:formatCode>
                <c:ptCount val="4"/>
                <c:pt idx="0">
                  <c:v>26.570048309178745</c:v>
                </c:pt>
                <c:pt idx="1">
                  <c:v>26.744186046511626</c:v>
                </c:pt>
                <c:pt idx="2">
                  <c:v>26.136363636363637</c:v>
                </c:pt>
                <c:pt idx="3">
                  <c:v>30.183727034120732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55-4B16-A7F5-C1CE2DB2C33A}"/>
            </c:ext>
          </c:extLst>
        </c:ser>
        <c:ser>
          <c:idx val="2"/>
          <c:order val="2"/>
          <c:tx>
            <c:strRef>
              <c:f>'Przedmioty+statystyka'!$T$2</c:f>
              <c:strCache>
                <c:ptCount val="1"/>
                <c:pt idx="0">
                  <c:v>%S</c:v>
                </c:pt>
              </c:strCache>
            </c:strRef>
          </c:tx>
          <c:spPr>
            <a:ln w="25400" cap="rnd" cmpd="dbl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'Przedmioty+statystyka'!$T$3:$T$6</c:f>
              <c:numCache>
                <c:formatCode>0.00</c:formatCode>
                <c:ptCount val="4"/>
                <c:pt idx="0">
                  <c:v>53.140096618357489</c:v>
                </c:pt>
                <c:pt idx="1">
                  <c:v>33.720930232558139</c:v>
                </c:pt>
                <c:pt idx="2">
                  <c:v>37.5</c:v>
                </c:pt>
                <c:pt idx="3">
                  <c:v>60.629921259842526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255-4B16-A7F5-C1CE2DB2C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907352"/>
        <c:axId val="240907744"/>
      </c:scatterChart>
      <c:valAx>
        <c:axId val="240907352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7744"/>
        <c:crosses val="autoZero"/>
        <c:crossBetween val="midCat"/>
        <c:majorUnit val="1"/>
      </c:valAx>
      <c:valAx>
        <c:axId val="24090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Zajęć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7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/>
              <a:t>% Form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3420728826009048"/>
          <c:y val="0.29466052734787462"/>
          <c:w val="0.8263393546394936"/>
          <c:h val="0.49267995595378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'Przedmioty+statystyka'!$U$2</c:f>
              <c:strCache>
                <c:ptCount val="1"/>
                <c:pt idx="0">
                  <c:v>%WP-UGK</c:v>
                </c:pt>
              </c:strCache>
            </c:strRef>
          </c:tx>
          <c:spPr>
            <a:ln w="25400" cap="rnd" cmpd="dbl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'Przedmioty+statystyka'!$U$3:$U$6</c:f>
              <c:numCache>
                <c:formatCode>0.00</c:formatCode>
                <c:ptCount val="4"/>
                <c:pt idx="0">
                  <c:v>0</c:v>
                </c:pt>
                <c:pt idx="1">
                  <c:v>16.279069767441861</c:v>
                </c:pt>
                <c:pt idx="2">
                  <c:v>15.909090909090908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83-4DFC-BA8E-8B2ECBD4A046}"/>
            </c:ext>
          </c:extLst>
        </c:ser>
        <c:ser>
          <c:idx val="1"/>
          <c:order val="1"/>
          <c:tx>
            <c:strRef>
              <c:f>'Przedmioty+statystyka'!$V$2</c:f>
              <c:strCache>
                <c:ptCount val="1"/>
                <c:pt idx="0">
                  <c:v>%PZ-GZ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'Przedmioty+statystyka'!$V$3:$V$6</c:f>
              <c:numCache>
                <c:formatCode>0.00</c:formatCode>
                <c:ptCount val="4"/>
                <c:pt idx="0">
                  <c:v>0</c:v>
                </c:pt>
                <c:pt idx="1">
                  <c:v>11.627906976744185</c:v>
                </c:pt>
                <c:pt idx="2">
                  <c:v>11.363636363636363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183-4DFC-BA8E-8B2ECBD4A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908528"/>
        <c:axId val="299881816"/>
      </c:scatterChart>
      <c:valAx>
        <c:axId val="240908528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1816"/>
        <c:crosses val="autoZero"/>
        <c:crossBetween val="midCat"/>
        <c:majorUnit val="1"/>
      </c:valAx>
      <c:valAx>
        <c:axId val="299881816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Zajęć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8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157901385321489"/>
          <c:y val="0.13946963526110961"/>
          <c:w val="0.41054172282518736"/>
          <c:h val="8.081953117929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 b="0" i="0" u="none" strike="noStrike" kern="1200" spc="0" baseline="0">
                <a:solidFill>
                  <a:sysClr val="windowText" lastClr="000000"/>
                </a:solidFill>
              </a:rPr>
              <a:t>% Samokształcenia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534804771025245"/>
          <c:y val="0.2859035451980606"/>
          <c:w val="0.81192350956130488"/>
          <c:h val="0.500824086470459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'Przedmioty+statystyka'!$Y$2</c:f>
              <c:strCache>
                <c:ptCount val="1"/>
                <c:pt idx="0">
                  <c:v>%SK</c:v>
                </c:pt>
              </c:strCache>
            </c:strRef>
          </c:tx>
          <c:spPr>
            <a:ln w="25400" cap="rnd" cmpd="dbl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'Przedmioty+statystyka'!$X$3:$X$6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'Przedmioty+statystyka'!$Y$3:$Y$6</c:f>
              <c:numCache>
                <c:formatCode>0.00</c:formatCode>
                <c:ptCount val="4"/>
                <c:pt idx="0">
                  <c:v>46</c:v>
                </c:pt>
                <c:pt idx="1">
                  <c:v>49.066666666666663</c:v>
                </c:pt>
                <c:pt idx="2">
                  <c:v>49.733333333333334</c:v>
                </c:pt>
                <c:pt idx="3">
                  <c:v>49.2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88-43CE-971D-55644BB1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882600"/>
        <c:axId val="299882992"/>
      </c:scatterChart>
      <c:valAx>
        <c:axId val="299882600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2992"/>
        <c:crosses val="autoZero"/>
        <c:crossBetween val="midCat"/>
        <c:majorUnit val="1"/>
      </c:valAx>
      <c:valAx>
        <c:axId val="299882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</a:t>
                </a:r>
                <a:r>
                  <a:rPr lang="pl-PL" baseline="0"/>
                  <a:t>godzin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3.4396497811131958E-2"/>
              <c:y val="0.422410066388760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2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 b="0" i="0" u="none" strike="noStrike" kern="1200" spc="0" baseline="0">
                <a:solidFill>
                  <a:sysClr val="windowText" lastClr="000000"/>
                </a:solidFill>
              </a:rPr>
              <a:t>% Form kształcenia w całym toku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534804771025245"/>
          <c:y val="0.2859035451980606"/>
          <c:w val="0.80826857991435286"/>
          <c:h val="0.55365790011118932"/>
        </c:manualLayout>
      </c:layout>
      <c:barChart>
        <c:barDir val="col"/>
        <c:grouping val="clustered"/>
        <c:varyColors val="0"/>
        <c:ser>
          <c:idx val="0"/>
          <c:order val="0"/>
          <c:tx>
            <c:v>formy kształcenia</c:v>
          </c:tx>
          <c:spPr>
            <a:solidFill>
              <a:schemeClr val="accent1"/>
            </a:solidFill>
            <a:ln w="25400" cmpd="dbl">
              <a:solidFill>
                <a:srgbClr val="7030A0"/>
              </a:solidFill>
            </a:ln>
            <a:effectLst/>
          </c:spPr>
          <c:invertIfNegative val="0"/>
          <c:cat>
            <c:strRef>
              <c:f>'Przedmioty+statystyka'!$AF$3:$AK$3</c:f>
              <c:strCache>
                <c:ptCount val="6"/>
                <c:pt idx="0">
                  <c:v>%W</c:v>
                </c:pt>
                <c:pt idx="1">
                  <c:v>%Ć </c:v>
                </c:pt>
                <c:pt idx="2">
                  <c:v>%S</c:v>
                </c:pt>
                <c:pt idx="3">
                  <c:v>%WP-UGK</c:v>
                </c:pt>
                <c:pt idx="4">
                  <c:v>%PZ-GZ</c:v>
                </c:pt>
                <c:pt idx="5">
                  <c:v>%SK</c:v>
                </c:pt>
              </c:strCache>
            </c:strRef>
          </c:cat>
          <c:val>
            <c:numRef>
              <c:f>'Przedmioty+statystyka'!$AF$4:$AK$4</c:f>
              <c:numCache>
                <c:formatCode>0.00</c:formatCode>
                <c:ptCount val="6"/>
                <c:pt idx="0">
                  <c:v>12.552552552552553</c:v>
                </c:pt>
                <c:pt idx="1">
                  <c:v>35.735735735735737</c:v>
                </c:pt>
                <c:pt idx="2">
                  <c:v>45.705705705705704</c:v>
                </c:pt>
                <c:pt idx="3">
                  <c:v>8.408408408408409</c:v>
                </c:pt>
                <c:pt idx="4">
                  <c:v>6.0060060060060056</c:v>
                </c:pt>
                <c:pt idx="5">
                  <c:v>48.5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D-483F-994F-2E468068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883776"/>
        <c:axId val="299884168"/>
      </c:barChart>
      <c:catAx>
        <c:axId val="299883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4168"/>
        <c:crosses val="autoZero"/>
        <c:auto val="1"/>
        <c:lblAlgn val="ctr"/>
        <c:lblOffset val="100"/>
        <c:noMultiLvlLbl val="0"/>
      </c:catAx>
      <c:valAx>
        <c:axId val="2998841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</a:t>
                </a:r>
                <a:r>
                  <a:rPr lang="pl-PL" baseline="0"/>
                  <a:t>godzin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1.710746996874353E-2"/>
              <c:y val="0.43681915481025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274320</xdr:colOff>
      <xdr:row>114</xdr:row>
      <xdr:rowOff>60960</xdr:rowOff>
    </xdr:from>
    <xdr:to>
      <xdr:col>32</xdr:col>
      <xdr:colOff>345440</xdr:colOff>
      <xdr:row>115</xdr:row>
      <xdr:rowOff>314960</xdr:rowOff>
    </xdr:to>
    <xdr:sp macro="" textlink="">
      <xdr:nvSpPr>
        <xdr:cNvPr id="2" name="Dymek mowy: owalny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106400" y="37815520"/>
          <a:ext cx="2326640" cy="457200"/>
        </a:xfrm>
        <a:prstGeom prst="wedgeEllipseCallout">
          <a:avLst>
            <a:gd name="adj1" fmla="val -54487"/>
            <a:gd name="adj2" fmla="val 3583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(wspólne: S+IN</a:t>
          </a:r>
        </a:p>
      </xdr:txBody>
    </xdr:sp>
    <xdr:clientData/>
  </xdr:twoCellAnchor>
  <xdr:twoCellAnchor>
    <xdr:from>
      <xdr:col>26</xdr:col>
      <xdr:colOff>284480</xdr:colOff>
      <xdr:row>45</xdr:row>
      <xdr:rowOff>203200</xdr:rowOff>
    </xdr:from>
    <xdr:to>
      <xdr:col>33</xdr:col>
      <xdr:colOff>0</xdr:colOff>
      <xdr:row>46</xdr:row>
      <xdr:rowOff>307848</xdr:rowOff>
    </xdr:to>
    <xdr:sp macro="" textlink="">
      <xdr:nvSpPr>
        <xdr:cNvPr id="4" name="Dymek mowy: owalny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2212320" y="16510000"/>
          <a:ext cx="2346960" cy="612648"/>
        </a:xfrm>
        <a:prstGeom prst="wedgeEllipseCallout">
          <a:avLst>
            <a:gd name="adj1" fmla="val -64234"/>
            <a:gd name="adj2" fmla="val 114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wspólne:</a:t>
          </a:r>
          <a:r>
            <a:rPr lang="pl-PL" sz="1000" baseline="0"/>
            <a:t> DiagnostykaKS+MarketingKS</a:t>
          </a:r>
          <a:endParaRPr lang="pl-PL" sz="1000"/>
        </a:p>
      </xdr:txBody>
    </xdr:sp>
    <xdr:clientData/>
  </xdr:twoCellAnchor>
  <xdr:twoCellAnchor>
    <xdr:from>
      <xdr:col>31</xdr:col>
      <xdr:colOff>254000</xdr:colOff>
      <xdr:row>90</xdr:row>
      <xdr:rowOff>71120</xdr:rowOff>
    </xdr:from>
    <xdr:to>
      <xdr:col>34</xdr:col>
      <xdr:colOff>121920</xdr:colOff>
      <xdr:row>90</xdr:row>
      <xdr:rowOff>568960</xdr:rowOff>
    </xdr:to>
    <xdr:sp macro="" textlink="">
      <xdr:nvSpPr>
        <xdr:cNvPr id="5" name="Gwiazda 32-ramienn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061440" y="31871920"/>
          <a:ext cx="995680" cy="49784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132080</xdr:colOff>
      <xdr:row>90</xdr:row>
      <xdr:rowOff>182880</xdr:rowOff>
    </xdr:from>
    <xdr:to>
      <xdr:col>33</xdr:col>
      <xdr:colOff>243840</xdr:colOff>
      <xdr:row>90</xdr:row>
      <xdr:rowOff>447040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315440" y="3198368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32</xdr:col>
      <xdr:colOff>81280</xdr:colOff>
      <xdr:row>87</xdr:row>
      <xdr:rowOff>0</xdr:rowOff>
    </xdr:from>
    <xdr:to>
      <xdr:col>34</xdr:col>
      <xdr:colOff>91440</xdr:colOff>
      <xdr:row>88</xdr:row>
      <xdr:rowOff>416560</xdr:rowOff>
    </xdr:to>
    <xdr:sp macro="" textlink="">
      <xdr:nvSpPr>
        <xdr:cNvPr id="9" name="Gwiazda 32-ramienn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4264640" y="30876240"/>
          <a:ext cx="762000" cy="416560"/>
        </a:xfrm>
        <a:prstGeom prst="star32">
          <a:avLst>
            <a:gd name="adj" fmla="val 42378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100" b="1">
              <a:solidFill>
                <a:schemeClr val="accent3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W-F</a:t>
          </a:r>
        </a:p>
      </xdr:txBody>
    </xdr:sp>
    <xdr:clientData/>
  </xdr:twoCellAnchor>
  <xdr:twoCellAnchor>
    <xdr:from>
      <xdr:col>33</xdr:col>
      <xdr:colOff>0</xdr:colOff>
      <xdr:row>122</xdr:row>
      <xdr:rowOff>0</xdr:rowOff>
    </xdr:from>
    <xdr:to>
      <xdr:col>35</xdr:col>
      <xdr:colOff>243840</xdr:colOff>
      <xdr:row>123</xdr:row>
      <xdr:rowOff>30480</xdr:rowOff>
    </xdr:to>
    <xdr:sp macro="" textlink="">
      <xdr:nvSpPr>
        <xdr:cNvPr id="15" name="Gwiazda 32-ramienna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4559280" y="41300400"/>
          <a:ext cx="995680" cy="49784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33</xdr:col>
      <xdr:colOff>284480</xdr:colOff>
      <xdr:row>122</xdr:row>
      <xdr:rowOff>121920</xdr:rowOff>
    </xdr:from>
    <xdr:to>
      <xdr:col>35</xdr:col>
      <xdr:colOff>20320</xdr:colOff>
      <xdr:row>122</xdr:row>
      <xdr:rowOff>386080</xdr:rowOff>
    </xdr:to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843760" y="4142232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31</xdr:col>
      <xdr:colOff>304800</xdr:colOff>
      <xdr:row>44</xdr:row>
      <xdr:rowOff>10160</xdr:rowOff>
    </xdr:from>
    <xdr:to>
      <xdr:col>34</xdr:col>
      <xdr:colOff>152400</xdr:colOff>
      <xdr:row>44</xdr:row>
      <xdr:rowOff>518160</xdr:rowOff>
    </xdr:to>
    <xdr:sp macro="" textlink="">
      <xdr:nvSpPr>
        <xdr:cNvPr id="12" name="Gwiazda 32-ramienna 1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4112240" y="15717520"/>
          <a:ext cx="975360" cy="50800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172720</xdr:colOff>
      <xdr:row>44</xdr:row>
      <xdr:rowOff>132080</xdr:rowOff>
    </xdr:from>
    <xdr:to>
      <xdr:col>33</xdr:col>
      <xdr:colOff>284480</xdr:colOff>
      <xdr:row>44</xdr:row>
      <xdr:rowOff>396240</xdr:rowOff>
    </xdr:to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356080" y="1583944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30</xdr:col>
      <xdr:colOff>50800</xdr:colOff>
      <xdr:row>14</xdr:row>
      <xdr:rowOff>0</xdr:rowOff>
    </xdr:from>
    <xdr:to>
      <xdr:col>35</xdr:col>
      <xdr:colOff>162560</xdr:colOff>
      <xdr:row>15</xdr:row>
      <xdr:rowOff>0</xdr:rowOff>
    </xdr:to>
    <xdr:sp macro="" textlink="">
      <xdr:nvSpPr>
        <xdr:cNvPr id="3" name="Dymek mowy: prostokąt 2">
          <a:extLst>
            <a:ext uri="{FF2B5EF4-FFF2-40B4-BE49-F238E27FC236}">
              <a16:creationId xmlns:a16="http://schemas.microsoft.com/office/drawing/2014/main" id="{33F13FF1-FD8D-4271-81A3-2731992EE9EE}"/>
            </a:ext>
          </a:extLst>
        </xdr:cNvPr>
        <xdr:cNvSpPr/>
      </xdr:nvSpPr>
      <xdr:spPr>
        <a:xfrm>
          <a:off x="14386560" y="5669280"/>
          <a:ext cx="1991360" cy="355600"/>
        </a:xfrm>
        <a:prstGeom prst="wedgeRectCallout">
          <a:avLst>
            <a:gd name="adj1" fmla="val -79246"/>
            <a:gd name="adj2" fmla="val -19128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oneCellAnchor>
    <xdr:from>
      <xdr:col>30</xdr:col>
      <xdr:colOff>101600</xdr:colOff>
      <xdr:row>14</xdr:row>
      <xdr:rowOff>30480</xdr:rowOff>
    </xdr:from>
    <xdr:ext cx="17802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180F28C2-14C9-8737-4A99-21AFF232CA00}"/>
            </a:ext>
          </a:extLst>
        </xdr:cNvPr>
        <xdr:cNvSpPr txBox="1"/>
      </xdr:nvSpPr>
      <xdr:spPr>
        <a:xfrm>
          <a:off x="14437360" y="5699760"/>
          <a:ext cx="17802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l-PL" sz="1100"/>
            <a:t>poza macierzą efektów(ME)</a:t>
          </a:r>
        </a:p>
      </xdr:txBody>
    </xdr:sp>
    <xdr:clientData/>
  </xdr:oneCellAnchor>
  <xdr:twoCellAnchor>
    <xdr:from>
      <xdr:col>28</xdr:col>
      <xdr:colOff>243840</xdr:colOff>
      <xdr:row>19</xdr:row>
      <xdr:rowOff>355600</xdr:rowOff>
    </xdr:from>
    <xdr:to>
      <xdr:col>34</xdr:col>
      <xdr:colOff>10160</xdr:colOff>
      <xdr:row>20</xdr:row>
      <xdr:rowOff>277368</xdr:rowOff>
    </xdr:to>
    <xdr:sp macro="" textlink="">
      <xdr:nvSpPr>
        <xdr:cNvPr id="10" name="Dymek mowy: owalny 9">
          <a:extLst>
            <a:ext uri="{FF2B5EF4-FFF2-40B4-BE49-F238E27FC236}">
              <a16:creationId xmlns:a16="http://schemas.microsoft.com/office/drawing/2014/main" id="{827279BB-633E-4315-AD94-219E255A31E1}"/>
            </a:ext>
          </a:extLst>
        </xdr:cNvPr>
        <xdr:cNvSpPr/>
      </xdr:nvSpPr>
      <xdr:spPr>
        <a:xfrm>
          <a:off x="13827760" y="8107680"/>
          <a:ext cx="2021840" cy="612648"/>
        </a:xfrm>
        <a:prstGeom prst="wedgeEllipseCallout">
          <a:avLst>
            <a:gd name="adj1" fmla="val -64234"/>
            <a:gd name="adj2" fmla="val 114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wspólne:</a:t>
          </a:r>
          <a:r>
            <a:rPr lang="pl-PL" sz="1000" baseline="0"/>
            <a:t> KS w pediatrii+TrenerBB</a:t>
          </a:r>
          <a:endParaRPr lang="pl-PL" sz="1000"/>
        </a:p>
      </xdr:txBody>
    </xdr:sp>
    <xdr:clientData/>
  </xdr:twoCellAnchor>
  <xdr:twoCellAnchor>
    <xdr:from>
      <xdr:col>26</xdr:col>
      <xdr:colOff>182880</xdr:colOff>
      <xdr:row>116</xdr:row>
      <xdr:rowOff>30480</xdr:rowOff>
    </xdr:from>
    <xdr:to>
      <xdr:col>32</xdr:col>
      <xdr:colOff>254000</xdr:colOff>
      <xdr:row>117</xdr:row>
      <xdr:rowOff>20320</xdr:rowOff>
    </xdr:to>
    <xdr:sp macro="" textlink="">
      <xdr:nvSpPr>
        <xdr:cNvPr id="7" name="Dymek mowy: owalny 6">
          <a:extLst>
            <a:ext uri="{FF2B5EF4-FFF2-40B4-BE49-F238E27FC236}">
              <a16:creationId xmlns:a16="http://schemas.microsoft.com/office/drawing/2014/main" id="{4E6C69F3-0283-430E-8C31-BFEA81E73FEC}"/>
            </a:ext>
          </a:extLst>
        </xdr:cNvPr>
        <xdr:cNvSpPr/>
      </xdr:nvSpPr>
      <xdr:spPr>
        <a:xfrm>
          <a:off x="13014960" y="38404800"/>
          <a:ext cx="2326640" cy="386080"/>
        </a:xfrm>
        <a:prstGeom prst="wedgeEllipseCallout">
          <a:avLst>
            <a:gd name="adj1" fmla="val -54487"/>
            <a:gd name="adj2" fmla="val 3583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Seminarium</a:t>
          </a:r>
          <a:r>
            <a:rPr lang="pl-PL" sz="1000" baseline="0"/>
            <a:t> indywidualne</a:t>
          </a:r>
          <a:endParaRPr lang="pl-PL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502920</xdr:colOff>
      <xdr:row>9</xdr:row>
      <xdr:rowOff>68580</xdr:rowOff>
    </xdr:from>
    <xdr:to>
      <xdr:col>21</xdr:col>
      <xdr:colOff>739140</xdr:colOff>
      <xdr:row>24</xdr:row>
      <xdr:rowOff>45720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DCF2719-06BE-4D64-86A0-A8C9C29210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25</xdr:row>
      <xdr:rowOff>22860</xdr:rowOff>
    </xdr:from>
    <xdr:to>
      <xdr:col>22</xdr:col>
      <xdr:colOff>60960</xdr:colOff>
      <xdr:row>40</xdr:row>
      <xdr:rowOff>15240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5D9BE729-236F-4579-B1C1-A7D7CFBEDF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9</xdr:row>
      <xdr:rowOff>0</xdr:rowOff>
    </xdr:from>
    <xdr:to>
      <xdr:col>29</xdr:col>
      <xdr:colOff>289560</xdr:colOff>
      <xdr:row>24</xdr:row>
      <xdr:rowOff>0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3042C3D6-EE14-4338-80D5-FD8C17D85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327660</xdr:colOff>
      <xdr:row>8</xdr:row>
      <xdr:rowOff>45720</xdr:rowOff>
    </xdr:from>
    <xdr:to>
      <xdr:col>37</xdr:col>
      <xdr:colOff>342900</xdr:colOff>
      <xdr:row>23</xdr:row>
      <xdr:rowOff>45720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CDDF4277-0B0F-4C13-9FE0-2EC262348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180606</xdr:rowOff>
    </xdr:from>
    <xdr:ext cx="6512604" cy="3848469"/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606"/>
          <a:ext cx="6512604" cy="3848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152400</xdr:colOff>
      <xdr:row>22</xdr:row>
      <xdr:rowOff>76200</xdr:rowOff>
    </xdr:from>
    <xdr:ext cx="6960066" cy="1663700"/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59550300"/>
          <a:ext cx="6960066" cy="166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173b22d6edcdfed/Pulpit/KS1_Plan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dorko/Documents/2021_DYSK%20D%20Asus/KOSMETOLOGIA_PROGRAMY%20nauczania/KOSMETOLOGIA_2022/zalacznik2a_Macierz/zalacznik2a_MacierzKS2_202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173b22d6edcdfed/Pulpit/KOSMETOLOGIA_2023/PLANY_BILANS/PlanKS1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_statystyki"/>
      <sheetName val="Przedmioty z planu"/>
      <sheetName val="Przedmioty_do KODow"/>
      <sheetName val="KODY 2024"/>
      <sheetName val="2024_Fakultety"/>
      <sheetName val="Zwyzka limitu 40 na 60"/>
      <sheetName val="ECTS-Bilans nauk"/>
      <sheetName val="E,ZO,Z"/>
      <sheetName val="Obciazenie Studenta"/>
      <sheetName val="Wskazniki liczbowe1"/>
      <sheetName val="Wskazniki liczbowe2"/>
      <sheetName val="Moduly_full on-line "/>
      <sheetName val="Opisy_do planu "/>
      <sheetName val="moduly z nauki"/>
      <sheetName val="moduly dw"/>
      <sheetName val="zaklad-godziny"/>
    </sheetNames>
    <sheetDataSet>
      <sheetData sheetId="0">
        <row r="3">
          <cell r="F3" t="str">
            <v>ECTS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ierz_KS2"/>
      <sheetName val="Moduly nazwy"/>
      <sheetName val="Baza przedmiotow"/>
      <sheetName val="Moduly-nauka"/>
      <sheetName val="Moduly d.w."/>
      <sheetName val="efekty do zalacznikow"/>
      <sheetName val="suma efektow"/>
      <sheetName val="moduly_rozne nazwy"/>
      <sheetName val="ECTS"/>
      <sheetName val="roboczy  KS2"/>
      <sheetName val="tabela"/>
    </sheetNames>
    <sheetDataSet>
      <sheetData sheetId="0"/>
      <sheetData sheetId="1">
        <row r="3">
          <cell r="A3" t="str">
            <v>Alergologia</v>
          </cell>
          <cell r="B3" t="str">
            <v>Endokrynologia</v>
          </cell>
          <cell r="C3" t="str">
            <v>Onkologia skóry</v>
          </cell>
          <cell r="D3" t="str">
            <v>Toksykologia kosmetyku</v>
          </cell>
          <cell r="E3" t="str">
            <v>Asystent lekarza medycyny estetycznej</v>
          </cell>
          <cell r="F3" t="str">
            <v>Chirurgia plastyczna, pourazowa i estetyczna</v>
          </cell>
          <cell r="G3" t="str">
            <v>Kosmetologia lecznicza</v>
          </cell>
          <cell r="H3" t="str">
            <v>Ocena jakości kosmetyków</v>
          </cell>
          <cell r="I3" t="str">
            <v>Prawo i ekonomia w kosmetologii</v>
          </cell>
          <cell r="J3" t="str">
            <v>Przemysłowa produkcja kosmetyków</v>
          </cell>
          <cell r="K3" t="str">
            <v>Receptura preparatów kosmetycznych</v>
          </cell>
          <cell r="L3" t="str">
            <v>Rehabilitacja</v>
          </cell>
          <cell r="M3" t="str">
            <v>Sensoryka i środki zapachowe</v>
          </cell>
          <cell r="N3" t="str">
            <v>Surowce kosmetyczne</v>
          </cell>
          <cell r="O3" t="str">
            <v>Biotechnologia roślin w produkcji kosmetyków</v>
          </cell>
          <cell r="P3" t="str">
            <v>Charakterystyka leków dermatologicznych</v>
          </cell>
          <cell r="Q3" t="str">
            <v>Mechanizmy działania substancji aktywnych w kosmetologii</v>
          </cell>
          <cell r="R3" t="str">
            <v>Język obcy dla kosmetologów</v>
          </cell>
          <cell r="S3" t="str">
            <v xml:space="preserve">Psychologia piękna </v>
          </cell>
          <cell r="T3" t="str">
            <v xml:space="preserve">Sztuka wystąpień publicznych </v>
          </cell>
          <cell r="U3" t="str">
            <v>Kosmetologia onkologiczna</v>
          </cell>
          <cell r="V3" t="str">
            <v>Zaawansowane techniki informacyjno-komunikacyjne</v>
          </cell>
          <cell r="W3" t="str">
            <v>Diagnostyka kosmetologiczna</v>
          </cell>
          <cell r="X3" t="str">
            <v>Marketing w kosmetologii</v>
          </cell>
          <cell r="Y3" t="str">
            <v>Edukacja w kosmetologii/Trener branży beauty</v>
          </cell>
          <cell r="Z3" t="str">
            <v>Trychologia pielęgnacyjna/Trychologia estetyczna</v>
          </cell>
          <cell r="AA3" t="str">
            <v>Kosmetologia w pediatrii/ Kosmetologia wieku dojrzewania</v>
          </cell>
          <cell r="AB3" t="str">
            <v>Odnowa biologiczna/Kosmetologia SPA</v>
          </cell>
          <cell r="AC3" t="str">
            <v>Farmakoterapia wybranych zaburzeń wieku młodzieńczego</v>
          </cell>
          <cell r="AD3" t="str">
            <v>Interakcje i nowoczesne kompozycje kosmetyków</v>
          </cell>
          <cell r="AE3" t="str">
            <v>Kształtowanie sylwetki i postawy ciała</v>
          </cell>
          <cell r="AF3" t="str">
            <v>Socjologia ciała-zarys problematyki</v>
          </cell>
          <cell r="AG3" t="str">
            <v>Ćwiczenia fitness</v>
          </cell>
          <cell r="AH3" t="str">
            <v>Farmakoterapia wybranych zaburzeń wieku doj-pod.</v>
          </cell>
          <cell r="AI3" t="str">
            <v>Innowacyjne rozwiązania recepturowe</v>
          </cell>
          <cell r="AJ3" t="str">
            <v>Podstawy socjologii zdrowia</v>
          </cell>
          <cell r="AK3" t="str">
            <v xml:space="preserve">Warsztaty praktyczne </v>
          </cell>
          <cell r="AL3" t="str">
            <v xml:space="preserve">Praktyki zawodowe </v>
          </cell>
          <cell r="AM3" t="str">
            <v xml:space="preserve">Seminarium magisterskie </v>
          </cell>
          <cell r="AN3" t="str">
            <v>Praca magisterska</v>
          </cell>
          <cell r="AO3" t="str">
            <v>Egzamin dyplomowy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_statystyki"/>
      <sheetName val="ECTS-Bilans nauk"/>
      <sheetName val="E,ZO,Z"/>
      <sheetName val="Obciazenie Studenta"/>
      <sheetName val="Wskazniki liczbowe1"/>
      <sheetName val="Wskazniki liczbowe2"/>
      <sheetName val="Moduly_full on-line "/>
      <sheetName val="Opisy_do planu "/>
      <sheetName val="moduly z nauki"/>
      <sheetName val="moduly dw"/>
      <sheetName val="zaklad-godziny"/>
    </sheetNames>
    <sheetDataSet>
      <sheetData sheetId="0">
        <row r="219">
          <cell r="D219">
            <v>880</v>
          </cell>
          <cell r="F219">
            <v>60</v>
          </cell>
        </row>
        <row r="261">
          <cell r="D261">
            <v>4582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mlub.pl/uczelnia/pracownicy/szczegoly,731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Q183"/>
  <sheetViews>
    <sheetView tabSelected="1" topLeftCell="A164" zoomScale="115" zoomScaleNormal="115" workbookViewId="0">
      <selection activeCell="P117" sqref="P117"/>
    </sheetView>
  </sheetViews>
  <sheetFormatPr defaultColWidth="8.85546875" defaultRowHeight="15.75"/>
  <cols>
    <col min="1" max="1" width="1.28515625" style="5" customWidth="1"/>
    <col min="2" max="2" width="1.28515625" style="324" customWidth="1"/>
    <col min="3" max="3" width="39.140625" style="324" customWidth="1"/>
    <col min="4" max="4" width="24.7109375" style="324" customWidth="1"/>
    <col min="5" max="7" width="5.42578125" style="324" customWidth="1"/>
    <col min="8" max="8" width="5.42578125" style="331" customWidth="1"/>
    <col min="9" max="9" width="5.42578125" style="324" customWidth="1"/>
    <col min="10" max="11" width="5.42578125" style="331" customWidth="1"/>
    <col min="12" max="36" width="5.42578125" style="324" customWidth="1"/>
    <col min="37" max="37" width="15.140625" style="5" customWidth="1"/>
    <col min="38" max="38" width="5.7109375" style="5" customWidth="1"/>
    <col min="39" max="39" width="13.7109375" style="324" customWidth="1"/>
    <col min="40" max="45" width="5.28515625" style="38" customWidth="1"/>
    <col min="46" max="46" width="10.5703125" style="38" customWidth="1"/>
    <col min="47" max="53" width="5.28515625" style="38" customWidth="1"/>
    <col min="54" max="54" width="7.42578125" style="38" customWidth="1"/>
    <col min="55" max="75" width="5.28515625" style="38" customWidth="1"/>
    <col min="76" max="76" width="7" style="38" customWidth="1"/>
    <col min="77" max="80" width="7.5703125" style="5" customWidth="1"/>
    <col min="81" max="81" width="7.42578125" style="5" customWidth="1"/>
    <col min="82" max="84" width="5.7109375" style="5" customWidth="1"/>
    <col min="85" max="86" width="8.85546875" style="5"/>
    <col min="87" max="87" width="49.140625" style="92" customWidth="1"/>
    <col min="88" max="88" width="11.140625" style="92" customWidth="1"/>
    <col min="89" max="89" width="16.42578125" style="92" customWidth="1"/>
    <col min="90" max="94" width="16.42578125" style="5" customWidth="1"/>
    <col min="95" max="16384" width="8.85546875" style="5"/>
  </cols>
  <sheetData>
    <row r="1" spans="1:92" ht="104.25" customHeight="1">
      <c r="B1" s="469" t="s">
        <v>0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  <c r="AH1" s="469"/>
      <c r="AI1" s="469"/>
      <c r="AJ1" s="469"/>
      <c r="AM1" s="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5"/>
      <c r="BE1" s="305"/>
      <c r="BF1" s="305"/>
      <c r="BG1" s="305"/>
      <c r="BH1" s="305"/>
      <c r="BI1" s="305"/>
      <c r="BJ1" s="305"/>
      <c r="BK1" s="305"/>
      <c r="BL1" s="305"/>
      <c r="BM1" s="305"/>
      <c r="BN1" s="305"/>
      <c r="BO1" s="305"/>
      <c r="BP1" s="305"/>
      <c r="BQ1" s="305"/>
      <c r="BR1" s="305"/>
      <c r="BS1" s="305"/>
      <c r="BT1" s="305"/>
      <c r="BU1" s="305"/>
      <c r="BV1" s="305"/>
      <c r="BW1" s="305"/>
      <c r="BX1" s="306"/>
      <c r="CI1" s="307"/>
      <c r="CJ1" s="308"/>
      <c r="CK1" s="307"/>
      <c r="CL1" s="227"/>
      <c r="CM1" s="228"/>
      <c r="CN1" s="229"/>
    </row>
    <row r="2" spans="1:92" ht="21" customHeight="1">
      <c r="B2" s="478" t="s">
        <v>1</v>
      </c>
      <c r="C2" s="456" t="s">
        <v>2</v>
      </c>
      <c r="D2" s="456" t="s">
        <v>3</v>
      </c>
      <c r="E2" s="457" t="s">
        <v>4</v>
      </c>
      <c r="F2" s="457"/>
      <c r="G2" s="455" t="s">
        <v>5</v>
      </c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  <c r="Z2" s="455"/>
      <c r="AA2" s="455"/>
      <c r="AB2" s="455"/>
      <c r="AC2" s="455"/>
      <c r="AD2" s="455"/>
      <c r="AE2" s="455"/>
      <c r="AF2" s="455"/>
      <c r="AG2" s="455"/>
      <c r="AH2" s="455"/>
      <c r="AI2" s="455"/>
      <c r="AJ2" s="455"/>
      <c r="AM2" s="500"/>
      <c r="CI2" s="309"/>
      <c r="CJ2" s="310"/>
      <c r="CK2" s="310"/>
      <c r="CL2" s="227"/>
      <c r="CM2" s="228"/>
      <c r="CN2" s="229"/>
    </row>
    <row r="3" spans="1:92" ht="15.75" customHeight="1">
      <c r="B3" s="479"/>
      <c r="C3" s="456"/>
      <c r="D3" s="456"/>
      <c r="E3" s="458" t="s">
        <v>6</v>
      </c>
      <c r="F3" s="458" t="s">
        <v>7</v>
      </c>
      <c r="G3" s="458" t="s">
        <v>8</v>
      </c>
      <c r="H3" s="470" t="s">
        <v>7</v>
      </c>
      <c r="I3" s="458" t="s">
        <v>9</v>
      </c>
      <c r="J3" s="470" t="s">
        <v>7</v>
      </c>
      <c r="K3" s="471" t="s">
        <v>10</v>
      </c>
      <c r="L3" s="455" t="s">
        <v>11</v>
      </c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  <c r="Z3" s="455"/>
      <c r="AA3" s="455" t="s">
        <v>12</v>
      </c>
      <c r="AB3" s="455"/>
      <c r="AC3" s="455"/>
      <c r="AD3" s="455"/>
      <c r="AE3" s="455"/>
      <c r="AF3" s="455"/>
      <c r="AG3" s="455"/>
      <c r="AH3" s="455"/>
      <c r="AI3" s="455"/>
      <c r="AJ3" s="455"/>
      <c r="AM3" s="500"/>
      <c r="BY3" s="311"/>
      <c r="BZ3" s="311"/>
      <c r="CA3" s="311"/>
      <c r="CB3" s="311"/>
      <c r="CC3" s="259"/>
      <c r="CI3" s="309"/>
      <c r="CJ3" s="310"/>
      <c r="CK3" s="310"/>
      <c r="CL3" s="227"/>
      <c r="CM3" s="228"/>
      <c r="CN3" s="229"/>
    </row>
    <row r="4" spans="1:92" ht="42" customHeight="1">
      <c r="B4" s="479"/>
      <c r="C4" s="456"/>
      <c r="D4" s="456"/>
      <c r="E4" s="458"/>
      <c r="F4" s="458"/>
      <c r="G4" s="458"/>
      <c r="H4" s="470"/>
      <c r="I4" s="458"/>
      <c r="J4" s="470"/>
      <c r="K4" s="472"/>
      <c r="L4" s="459" t="s">
        <v>854</v>
      </c>
      <c r="M4" s="460"/>
      <c r="N4" s="460"/>
      <c r="O4" s="460"/>
      <c r="P4" s="461"/>
      <c r="Q4" s="459" t="s">
        <v>13</v>
      </c>
      <c r="R4" s="460"/>
      <c r="S4" s="460"/>
      <c r="T4" s="460"/>
      <c r="U4" s="461"/>
      <c r="V4" s="459" t="s">
        <v>14</v>
      </c>
      <c r="W4" s="460"/>
      <c r="X4" s="460"/>
      <c r="Y4" s="460"/>
      <c r="Z4" s="461"/>
      <c r="AA4" s="455" t="s">
        <v>15</v>
      </c>
      <c r="AB4" s="455"/>
      <c r="AC4" s="455"/>
      <c r="AD4" s="455"/>
      <c r="AE4" s="455"/>
      <c r="AF4" s="455" t="s">
        <v>16</v>
      </c>
      <c r="AG4" s="455"/>
      <c r="AH4" s="455"/>
      <c r="AI4" s="455"/>
      <c r="AJ4" s="455"/>
      <c r="AM4" s="500"/>
      <c r="AN4" s="312"/>
      <c r="AO4" s="312"/>
      <c r="AP4" s="312"/>
      <c r="AQ4" s="312"/>
      <c r="AR4" s="312"/>
      <c r="AS4" s="312"/>
      <c r="AT4" s="312"/>
      <c r="AU4" s="312"/>
      <c r="AV4" s="312"/>
      <c r="AW4" s="312"/>
      <c r="AX4" s="312"/>
      <c r="AY4" s="312"/>
      <c r="AZ4" s="312"/>
      <c r="BA4" s="312"/>
      <c r="BB4" s="312"/>
      <c r="BC4" s="312"/>
      <c r="BD4" s="312"/>
      <c r="BE4" s="312"/>
      <c r="BF4" s="312"/>
      <c r="BG4" s="312"/>
      <c r="BH4" s="312"/>
      <c r="BI4" s="312"/>
      <c r="BJ4" s="312"/>
      <c r="BK4" s="312"/>
      <c r="BL4" s="312"/>
      <c r="BM4" s="312"/>
      <c r="BN4" s="312"/>
      <c r="BO4" s="312"/>
      <c r="BP4" s="312"/>
      <c r="BQ4" s="312"/>
      <c r="BR4" s="312"/>
      <c r="BS4" s="312"/>
      <c r="BT4" s="312"/>
      <c r="BU4" s="312"/>
      <c r="BV4" s="312"/>
      <c r="BW4" s="313"/>
      <c r="BX4" s="314"/>
      <c r="BY4" s="227"/>
      <c r="BZ4" s="227"/>
      <c r="CA4" s="227"/>
      <c r="CB4" s="227"/>
      <c r="CC4" s="227"/>
      <c r="CD4" s="227"/>
      <c r="CE4" s="227"/>
      <c r="CF4" s="227"/>
      <c r="CI4" s="309"/>
      <c r="CJ4" s="310"/>
      <c r="CK4" s="310"/>
      <c r="CL4" s="227"/>
      <c r="CM4" s="228"/>
      <c r="CN4" s="229"/>
    </row>
    <row r="5" spans="1:92" ht="48" customHeight="1">
      <c r="B5" s="480"/>
      <c r="C5" s="456"/>
      <c r="D5" s="456"/>
      <c r="E5" s="458"/>
      <c r="F5" s="458"/>
      <c r="G5" s="458"/>
      <c r="H5" s="470"/>
      <c r="I5" s="458"/>
      <c r="J5" s="470"/>
      <c r="K5" s="473"/>
      <c r="L5" s="145" t="s">
        <v>17</v>
      </c>
      <c r="M5" s="146" t="s">
        <v>7</v>
      </c>
      <c r="N5" s="146" t="s">
        <v>18</v>
      </c>
      <c r="O5" s="145" t="s">
        <v>19</v>
      </c>
      <c r="P5" s="125" t="s">
        <v>20</v>
      </c>
      <c r="Q5" s="145" t="s">
        <v>17</v>
      </c>
      <c r="R5" s="146" t="s">
        <v>7</v>
      </c>
      <c r="S5" s="146" t="s">
        <v>18</v>
      </c>
      <c r="T5" s="145" t="s">
        <v>19</v>
      </c>
      <c r="U5" s="125" t="s">
        <v>20</v>
      </c>
      <c r="V5" s="145" t="s">
        <v>17</v>
      </c>
      <c r="W5" s="146" t="s">
        <v>7</v>
      </c>
      <c r="X5" s="146" t="s">
        <v>18</v>
      </c>
      <c r="Y5" s="145" t="s">
        <v>19</v>
      </c>
      <c r="Z5" s="125" t="s">
        <v>20</v>
      </c>
      <c r="AA5" s="145" t="s">
        <v>17</v>
      </c>
      <c r="AB5" s="146" t="s">
        <v>7</v>
      </c>
      <c r="AC5" s="146" t="s">
        <v>21</v>
      </c>
      <c r="AD5" s="146" t="s">
        <v>18</v>
      </c>
      <c r="AE5" s="145" t="s">
        <v>19</v>
      </c>
      <c r="AF5" s="145" t="s">
        <v>17</v>
      </c>
      <c r="AG5" s="146" t="s">
        <v>7</v>
      </c>
      <c r="AH5" s="146" t="s">
        <v>21</v>
      </c>
      <c r="AI5" s="146" t="s">
        <v>18</v>
      </c>
      <c r="AJ5" s="145" t="s">
        <v>19</v>
      </c>
      <c r="AM5" s="500"/>
      <c r="AN5" s="315"/>
      <c r="AO5" s="315"/>
      <c r="AP5" s="315"/>
      <c r="AQ5" s="315"/>
      <c r="AR5" s="315"/>
      <c r="AS5" s="315"/>
      <c r="AT5" s="312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2"/>
      <c r="BS5" s="312"/>
      <c r="BT5" s="315"/>
      <c r="BU5" s="312"/>
      <c r="BV5" s="312"/>
      <c r="BY5" s="230"/>
      <c r="BZ5" s="230"/>
      <c r="CA5" s="230"/>
      <c r="CB5" s="227"/>
      <c r="CC5" s="227"/>
      <c r="CI5" s="309"/>
      <c r="CJ5" s="310"/>
      <c r="CK5" s="310"/>
      <c r="CL5" s="227"/>
      <c r="CM5" s="229"/>
      <c r="CN5" s="229"/>
    </row>
    <row r="6" spans="1:92" ht="15.75" customHeight="1">
      <c r="B6" s="455" t="s">
        <v>22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455"/>
      <c r="AM6" s="315"/>
      <c r="AN6" s="315"/>
      <c r="AO6" s="315"/>
      <c r="AP6" s="315"/>
      <c r="AQ6" s="315"/>
      <c r="AR6" s="315"/>
      <c r="AS6" s="315"/>
      <c r="AT6" s="312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2"/>
      <c r="BS6" s="312"/>
      <c r="BT6" s="315"/>
      <c r="BU6" s="312"/>
      <c r="BV6" s="312"/>
      <c r="BY6" s="316"/>
      <c r="BZ6" s="316"/>
      <c r="CA6" s="316"/>
      <c r="CI6" s="309"/>
      <c r="CJ6" s="310"/>
      <c r="CK6" s="310"/>
      <c r="CL6" s="227"/>
      <c r="CM6" s="228"/>
      <c r="CN6" s="229"/>
    </row>
    <row r="7" spans="1:92" ht="24.75" customHeight="1">
      <c r="A7" s="317"/>
      <c r="B7" s="234">
        <v>1</v>
      </c>
      <c r="C7" s="147" t="s">
        <v>23</v>
      </c>
      <c r="D7" s="148" t="s">
        <v>24</v>
      </c>
      <c r="E7" s="386">
        <v>40</v>
      </c>
      <c r="F7" s="147">
        <v>4</v>
      </c>
      <c r="G7" s="149">
        <f>E7</f>
        <v>40</v>
      </c>
      <c r="H7" s="150">
        <f>(G7*1)/25</f>
        <v>1.6</v>
      </c>
      <c r="I7" s="149">
        <f>(F7*25)-G7</f>
        <v>60</v>
      </c>
      <c r="J7" s="150">
        <f>(I7*1)/25</f>
        <v>2.4</v>
      </c>
      <c r="K7" s="395" t="s">
        <v>25</v>
      </c>
      <c r="L7" s="147">
        <v>10</v>
      </c>
      <c r="M7" s="152">
        <f>(L7*$F7)/$E7</f>
        <v>1</v>
      </c>
      <c r="N7" s="147">
        <v>30</v>
      </c>
      <c r="O7" s="147"/>
      <c r="P7" s="147"/>
      <c r="Q7" s="147">
        <v>10</v>
      </c>
      <c r="R7" s="152">
        <f>(Q7*$F7)/$E7</f>
        <v>1</v>
      </c>
      <c r="S7" s="147">
        <v>10</v>
      </c>
      <c r="T7" s="147"/>
      <c r="U7" s="147"/>
      <c r="V7" s="147">
        <v>20</v>
      </c>
      <c r="W7" s="152">
        <f>(V7*$F7)/$E7</f>
        <v>2</v>
      </c>
      <c r="X7" s="147">
        <v>30</v>
      </c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M7" s="263"/>
      <c r="AN7" s="312"/>
      <c r="AO7" s="315"/>
      <c r="AP7" s="315"/>
      <c r="AQ7" s="315"/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5"/>
      <c r="BE7" s="315"/>
      <c r="BF7" s="315"/>
      <c r="BG7" s="315"/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2"/>
      <c r="BS7" s="315"/>
      <c r="BT7" s="315"/>
      <c r="BU7" s="315"/>
      <c r="BV7" s="315"/>
      <c r="BY7" s="230"/>
      <c r="BZ7" s="230"/>
      <c r="CA7" s="230"/>
      <c r="CB7" s="227"/>
      <c r="CI7" s="309"/>
      <c r="CJ7" s="310"/>
      <c r="CK7" s="310"/>
      <c r="CL7" s="227"/>
      <c r="CM7" s="228"/>
      <c r="CN7" s="229"/>
    </row>
    <row r="8" spans="1:92" ht="20.45" customHeight="1">
      <c r="B8" s="451" t="s">
        <v>26</v>
      </c>
      <c r="C8" s="451"/>
      <c r="D8" s="451"/>
      <c r="E8" s="126">
        <f t="shared" ref="E8:J8" si="0">SUM(E7)</f>
        <v>40</v>
      </c>
      <c r="F8" s="126">
        <f t="shared" si="0"/>
        <v>4</v>
      </c>
      <c r="G8" s="126">
        <f t="shared" si="0"/>
        <v>40</v>
      </c>
      <c r="H8" s="157">
        <f t="shared" si="0"/>
        <v>1.6</v>
      </c>
      <c r="I8" s="126">
        <f t="shared" si="0"/>
        <v>60</v>
      </c>
      <c r="J8" s="157">
        <f t="shared" si="0"/>
        <v>2.4</v>
      </c>
      <c r="K8" s="157"/>
      <c r="L8" s="126">
        <f>SUM(L7)</f>
        <v>10</v>
      </c>
      <c r="M8" s="126">
        <f>SUM(M7)</f>
        <v>1</v>
      </c>
      <c r="N8" s="126"/>
      <c r="O8" s="126"/>
      <c r="P8" s="126"/>
      <c r="Q8" s="126">
        <f>SUM(Q7)</f>
        <v>10</v>
      </c>
      <c r="R8" s="335">
        <f>SUM(R7)</f>
        <v>1</v>
      </c>
      <c r="S8" s="126"/>
      <c r="T8" s="126"/>
      <c r="U8" s="126"/>
      <c r="V8" s="126">
        <f>SUM(V7)</f>
        <v>20</v>
      </c>
      <c r="W8" s="335">
        <f>SUM(W7)</f>
        <v>2</v>
      </c>
      <c r="X8" s="126"/>
      <c r="Y8" s="126"/>
      <c r="Z8" s="126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CI8" s="309"/>
      <c r="CJ8" s="310"/>
      <c r="CK8" s="310"/>
      <c r="CL8" s="230"/>
      <c r="CM8" s="228"/>
      <c r="CN8" s="229"/>
    </row>
    <row r="9" spans="1:92">
      <c r="B9" s="455" t="s">
        <v>27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5"/>
      <c r="U9" s="455"/>
      <c r="V9" s="455"/>
      <c r="W9" s="455"/>
      <c r="X9" s="455"/>
      <c r="Y9" s="455"/>
      <c r="Z9" s="455"/>
      <c r="AA9" s="455"/>
      <c r="AB9" s="455"/>
      <c r="AC9" s="455"/>
      <c r="AD9" s="455"/>
      <c r="AE9" s="455"/>
      <c r="AF9" s="455"/>
      <c r="AG9" s="455"/>
      <c r="AH9" s="455"/>
      <c r="AI9" s="455"/>
      <c r="AJ9" s="45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5"/>
      <c r="BE9" s="315"/>
      <c r="BF9" s="315"/>
      <c r="BG9" s="315"/>
      <c r="BH9" s="315"/>
      <c r="BI9" s="315"/>
      <c r="BJ9" s="315"/>
      <c r="BK9" s="315"/>
      <c r="BL9" s="315"/>
      <c r="BM9" s="315"/>
      <c r="BN9" s="315"/>
      <c r="BO9" s="315"/>
      <c r="BP9" s="315"/>
      <c r="BQ9" s="315"/>
      <c r="BR9" s="315"/>
      <c r="BS9" s="315"/>
      <c r="BT9" s="315"/>
      <c r="BU9" s="315"/>
      <c r="BV9" s="315"/>
      <c r="BY9" s="316"/>
      <c r="CI9" s="309"/>
      <c r="CJ9" s="310"/>
      <c r="CK9" s="231"/>
      <c r="CL9" s="230"/>
      <c r="CM9" s="228"/>
      <c r="CN9" s="229"/>
    </row>
    <row r="10" spans="1:92" ht="28.5" customHeight="1">
      <c r="A10" s="317"/>
      <c r="B10" s="235">
        <v>2</v>
      </c>
      <c r="C10" s="126" t="s">
        <v>28</v>
      </c>
      <c r="D10" s="55" t="s">
        <v>29</v>
      </c>
      <c r="E10" s="126">
        <v>60</v>
      </c>
      <c r="F10" s="126">
        <v>5</v>
      </c>
      <c r="G10" s="127">
        <f>E10</f>
        <v>60</v>
      </c>
      <c r="H10" s="128">
        <f>(G10*1)/25</f>
        <v>2.4</v>
      </c>
      <c r="I10" s="127">
        <f>(F10*25)-G10</f>
        <v>65</v>
      </c>
      <c r="J10" s="128">
        <f>(I10*1)/25</f>
        <v>2.6</v>
      </c>
      <c r="K10" s="151" t="s">
        <v>30</v>
      </c>
      <c r="L10" s="126">
        <v>15</v>
      </c>
      <c r="M10" s="152">
        <f>(L10*$F10)/$E10</f>
        <v>1.25</v>
      </c>
      <c r="N10" s="147">
        <v>30</v>
      </c>
      <c r="O10" s="147"/>
      <c r="P10" s="126"/>
      <c r="Q10" s="126">
        <v>20</v>
      </c>
      <c r="R10" s="152">
        <f>(Q10*$F10)/$E10</f>
        <v>1.6666666666666667</v>
      </c>
      <c r="S10" s="126">
        <v>10</v>
      </c>
      <c r="T10" s="126"/>
      <c r="U10" s="126"/>
      <c r="V10" s="147">
        <v>25</v>
      </c>
      <c r="W10" s="152">
        <f>(V10*$F10)/$E10</f>
        <v>2.0833333333333335</v>
      </c>
      <c r="X10" s="147">
        <v>30</v>
      </c>
      <c r="Y10" s="147"/>
      <c r="Z10" s="147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5" t="s">
        <v>31</v>
      </c>
      <c r="AL10" s="468"/>
      <c r="AM10" s="264"/>
      <c r="AN10" s="39"/>
      <c r="AO10" s="39"/>
      <c r="AP10" s="39"/>
      <c r="AQ10" s="39"/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8"/>
      <c r="BR10" s="318"/>
      <c r="BS10" s="318"/>
      <c r="BT10" s="318"/>
      <c r="BU10" s="319"/>
      <c r="BV10" s="319"/>
      <c r="BW10" s="318"/>
      <c r="BX10" s="318"/>
      <c r="BY10" s="230"/>
      <c r="CC10" s="227"/>
      <c r="CI10" s="309"/>
      <c r="CJ10" s="310"/>
      <c r="CK10" s="232"/>
      <c r="CL10" s="227"/>
      <c r="CM10" s="228"/>
      <c r="CN10" s="229"/>
    </row>
    <row r="11" spans="1:92" ht="39" customHeight="1">
      <c r="A11" s="317"/>
      <c r="B11" s="235">
        <v>3</v>
      </c>
      <c r="C11" s="126" t="s">
        <v>32</v>
      </c>
      <c r="D11" s="153" t="s">
        <v>33</v>
      </c>
      <c r="E11" s="376">
        <v>50</v>
      </c>
      <c r="F11" s="376">
        <v>4</v>
      </c>
      <c r="G11" s="127">
        <f>E11</f>
        <v>50</v>
      </c>
      <c r="H11" s="128">
        <f>(G11*1)/25</f>
        <v>2</v>
      </c>
      <c r="I11" s="127">
        <f>(F11*25)-G11</f>
        <v>50</v>
      </c>
      <c r="J11" s="128">
        <f>(I11*1)/25</f>
        <v>2</v>
      </c>
      <c r="K11" s="151" t="s">
        <v>30</v>
      </c>
      <c r="L11" s="126">
        <v>20</v>
      </c>
      <c r="M11" s="152">
        <f>(L11*$F11)/$E11</f>
        <v>1.6</v>
      </c>
      <c r="N11" s="147">
        <v>30</v>
      </c>
      <c r="O11" s="147"/>
      <c r="P11" s="126"/>
      <c r="Q11" s="126">
        <v>20</v>
      </c>
      <c r="R11" s="152">
        <f>(Q11*$F11)/$E11</f>
        <v>1.6</v>
      </c>
      <c r="S11" s="126">
        <v>10</v>
      </c>
      <c r="T11" s="126"/>
      <c r="U11" s="126"/>
      <c r="V11" s="147">
        <v>10</v>
      </c>
      <c r="W11" s="152">
        <f>(V11*$F11)/$E11</f>
        <v>0.8</v>
      </c>
      <c r="X11" s="147">
        <v>30</v>
      </c>
      <c r="Y11" s="147"/>
      <c r="Z11" s="147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L11" s="468"/>
      <c r="AM11" s="265"/>
      <c r="AN11" s="39"/>
      <c r="AO11" s="320"/>
      <c r="AP11" s="39"/>
      <c r="AQ11" s="320"/>
      <c r="AR11" s="318"/>
      <c r="AS11" s="318"/>
      <c r="AT11" s="312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8"/>
      <c r="BR11" s="312"/>
      <c r="BS11" s="312"/>
      <c r="BT11" s="318"/>
      <c r="BU11" s="318"/>
      <c r="BV11" s="318"/>
      <c r="BW11" s="318"/>
      <c r="BX11" s="318"/>
      <c r="BY11" s="266"/>
      <c r="CI11" s="309"/>
      <c r="CJ11" s="310"/>
      <c r="CK11" s="321"/>
      <c r="CL11" s="227"/>
      <c r="CM11" s="228"/>
      <c r="CN11" s="229"/>
    </row>
    <row r="12" spans="1:92" ht="35.25" customHeight="1">
      <c r="A12" s="317"/>
      <c r="B12" s="235">
        <v>4</v>
      </c>
      <c r="C12" s="126" t="s">
        <v>34</v>
      </c>
      <c r="D12" s="153" t="s">
        <v>35</v>
      </c>
      <c r="E12" s="126">
        <v>50</v>
      </c>
      <c r="F12" s="126">
        <v>4</v>
      </c>
      <c r="G12" s="127">
        <f>E12</f>
        <v>50</v>
      </c>
      <c r="H12" s="128">
        <f>(G12*1)/25</f>
        <v>2</v>
      </c>
      <c r="I12" s="127">
        <f>(F12*25)-G12</f>
        <v>50</v>
      </c>
      <c r="J12" s="128">
        <f>(I12*1)/25</f>
        <v>2</v>
      </c>
      <c r="K12" s="364" t="s">
        <v>36</v>
      </c>
      <c r="L12" s="126">
        <v>15</v>
      </c>
      <c r="M12" s="152">
        <f>(L12*$F12)/$E12</f>
        <v>1.2</v>
      </c>
      <c r="N12" s="147">
        <v>30</v>
      </c>
      <c r="O12" s="147"/>
      <c r="P12" s="126"/>
      <c r="Q12" s="126">
        <v>20</v>
      </c>
      <c r="R12" s="152">
        <f>(Q12*$F12)/$E12</f>
        <v>1.6</v>
      </c>
      <c r="S12" s="126">
        <v>10</v>
      </c>
      <c r="T12" s="126"/>
      <c r="U12" s="126"/>
      <c r="V12" s="147">
        <v>15</v>
      </c>
      <c r="W12" s="152">
        <f>(V12*$F12)/$E12</f>
        <v>1.2</v>
      </c>
      <c r="X12" s="147">
        <v>30</v>
      </c>
      <c r="Y12" s="147"/>
      <c r="Z12" s="147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338"/>
      <c r="AM12" s="265"/>
      <c r="AN12" s="315"/>
      <c r="AO12" s="315"/>
      <c r="AP12" s="315"/>
      <c r="AQ12" s="315"/>
      <c r="AR12" s="315"/>
      <c r="AS12" s="315"/>
      <c r="AT12" s="312"/>
      <c r="AU12" s="315"/>
      <c r="AV12" s="315"/>
      <c r="AW12" s="315"/>
      <c r="AX12" s="315"/>
      <c r="AY12" s="315"/>
      <c r="AZ12" s="315"/>
      <c r="BA12" s="315"/>
      <c r="BB12" s="315"/>
      <c r="BC12" s="315"/>
      <c r="BD12" s="315"/>
      <c r="BE12" s="315"/>
      <c r="BF12" s="315"/>
      <c r="BG12" s="315"/>
      <c r="BH12" s="315"/>
      <c r="BI12" s="315"/>
      <c r="BJ12" s="315"/>
      <c r="BK12" s="315"/>
      <c r="BL12" s="315"/>
      <c r="BM12" s="315"/>
      <c r="BN12" s="315"/>
      <c r="BO12" s="315"/>
      <c r="BP12" s="315"/>
      <c r="BQ12" s="315"/>
      <c r="BR12" s="312"/>
      <c r="BS12" s="312"/>
      <c r="BT12" s="315"/>
      <c r="BU12" s="312"/>
      <c r="BV12" s="312"/>
      <c r="CI12" s="309"/>
      <c r="CJ12" s="310"/>
      <c r="CK12" s="321"/>
      <c r="CL12" s="227"/>
      <c r="CM12" s="228"/>
      <c r="CN12" s="229"/>
    </row>
    <row r="13" spans="1:92">
      <c r="B13" s="451" t="s">
        <v>37</v>
      </c>
      <c r="C13" s="451"/>
      <c r="D13" s="451"/>
      <c r="E13" s="126">
        <f t="shared" ref="E13:M13" si="1">SUM(E10:E12)</f>
        <v>160</v>
      </c>
      <c r="F13" s="126">
        <f t="shared" si="1"/>
        <v>13</v>
      </c>
      <c r="G13" s="126">
        <f t="shared" si="1"/>
        <v>160</v>
      </c>
      <c r="H13" s="157">
        <f t="shared" si="1"/>
        <v>6.4</v>
      </c>
      <c r="I13" s="126">
        <f t="shared" si="1"/>
        <v>165</v>
      </c>
      <c r="J13" s="157">
        <f t="shared" si="1"/>
        <v>6.6</v>
      </c>
      <c r="K13" s="157"/>
      <c r="L13" s="126">
        <f t="shared" si="1"/>
        <v>50</v>
      </c>
      <c r="M13" s="157">
        <f t="shared" si="1"/>
        <v>4.05</v>
      </c>
      <c r="N13" s="126"/>
      <c r="O13" s="126"/>
      <c r="P13" s="126"/>
      <c r="Q13" s="126">
        <f t="shared" ref="Q13:R13" si="2">SUM(Q10:Q12)</f>
        <v>60</v>
      </c>
      <c r="R13" s="157">
        <f t="shared" si="2"/>
        <v>4.8666666666666671</v>
      </c>
      <c r="S13" s="126"/>
      <c r="T13" s="126"/>
      <c r="U13" s="126"/>
      <c r="V13" s="126">
        <f t="shared" ref="V13:W13" si="3">SUM(V10:V12)</f>
        <v>50</v>
      </c>
      <c r="W13" s="157">
        <f t="shared" si="3"/>
        <v>4.0833333333333339</v>
      </c>
      <c r="X13" s="126"/>
      <c r="Y13" s="126"/>
      <c r="Z13" s="126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M13" s="315"/>
      <c r="AN13" s="315"/>
      <c r="AO13" s="315"/>
      <c r="AP13" s="315"/>
      <c r="AQ13" s="315"/>
      <c r="AR13" s="315"/>
      <c r="AS13" s="315"/>
      <c r="AT13" s="312"/>
      <c r="AU13" s="315"/>
      <c r="AV13" s="315"/>
      <c r="AW13" s="315"/>
      <c r="AX13" s="315"/>
      <c r="AY13" s="315"/>
      <c r="AZ13" s="315"/>
      <c r="BA13" s="315"/>
      <c r="BB13" s="315"/>
      <c r="BC13" s="315"/>
      <c r="BD13" s="315"/>
      <c r="BE13" s="315"/>
      <c r="BF13" s="315"/>
      <c r="BG13" s="315"/>
      <c r="BH13" s="315"/>
      <c r="BI13" s="315"/>
      <c r="BJ13" s="315"/>
      <c r="BK13" s="315"/>
      <c r="BL13" s="315"/>
      <c r="BM13" s="315"/>
      <c r="BN13" s="315"/>
      <c r="BO13" s="315"/>
      <c r="BP13" s="315"/>
      <c r="BQ13" s="315"/>
      <c r="BR13" s="312"/>
      <c r="BT13" s="315"/>
      <c r="BU13" s="315"/>
      <c r="BV13" s="315"/>
      <c r="CI13" s="309"/>
      <c r="CJ13" s="310"/>
      <c r="CK13" s="321"/>
      <c r="CL13" s="227"/>
      <c r="CM13" s="228"/>
      <c r="CN13" s="229"/>
    </row>
    <row r="14" spans="1:92" ht="19.5" customHeight="1">
      <c r="B14" s="455" t="s">
        <v>38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55"/>
      <c r="AD14" s="455"/>
      <c r="AE14" s="455"/>
      <c r="AF14" s="455"/>
      <c r="AG14" s="455"/>
      <c r="AH14" s="455"/>
      <c r="AI14" s="455"/>
      <c r="AJ14" s="455"/>
      <c r="AM14" s="5"/>
      <c r="BR14" s="314"/>
      <c r="CI14" s="226"/>
      <c r="CJ14" s="124"/>
      <c r="CK14" s="321"/>
      <c r="CL14" s="227"/>
      <c r="CM14" s="228"/>
      <c r="CN14" s="229"/>
    </row>
    <row r="15" spans="1:92" ht="27.75" customHeight="1">
      <c r="B15" s="125"/>
      <c r="C15" s="155" t="s">
        <v>39</v>
      </c>
      <c r="D15" s="55" t="s">
        <v>40</v>
      </c>
      <c r="E15" s="126">
        <v>4</v>
      </c>
      <c r="F15" s="126">
        <v>0</v>
      </c>
      <c r="G15" s="127">
        <f t="shared" ref="G15:G23" si="4">E15</f>
        <v>4</v>
      </c>
      <c r="H15" s="128">
        <v>0</v>
      </c>
      <c r="I15" s="127">
        <v>0</v>
      </c>
      <c r="J15" s="128">
        <f>(I15*1)/25</f>
        <v>0</v>
      </c>
      <c r="K15" s="154" t="s">
        <v>36</v>
      </c>
      <c r="L15" s="125">
        <v>4</v>
      </c>
      <c r="M15" s="152">
        <f>(L15*$F15)/$E15</f>
        <v>0</v>
      </c>
      <c r="N15" s="147">
        <v>30</v>
      </c>
      <c r="O15" s="126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M15" s="264"/>
      <c r="AN15" s="122"/>
      <c r="AO15" s="122"/>
      <c r="AP15" s="122"/>
      <c r="AQ15" s="122"/>
      <c r="AR15" s="122"/>
      <c r="AS15" s="122"/>
      <c r="AT15" s="123"/>
      <c r="AU15" s="122"/>
      <c r="AV15" s="122"/>
      <c r="AW15" s="122"/>
      <c r="AX15" s="122"/>
      <c r="AY15" s="123"/>
      <c r="AZ15" s="122"/>
      <c r="BA15" s="122"/>
      <c r="BB15" s="122"/>
      <c r="BC15" s="122"/>
      <c r="BD15" s="122"/>
      <c r="BE15" s="123"/>
      <c r="BF15" s="123"/>
      <c r="BG15" s="123"/>
      <c r="BH15" s="123"/>
      <c r="BI15" s="122"/>
      <c r="BJ15" s="122"/>
      <c r="BK15" s="122"/>
      <c r="BL15" s="123"/>
      <c r="BM15" s="123"/>
      <c r="BN15" s="123"/>
      <c r="BO15" s="122"/>
      <c r="BP15" s="122"/>
      <c r="BQ15" s="123"/>
      <c r="BR15" s="123"/>
      <c r="BS15" s="123"/>
      <c r="BT15" s="122"/>
      <c r="BU15" s="122"/>
      <c r="BV15" s="122"/>
      <c r="CI15" s="309"/>
      <c r="CJ15" s="310"/>
      <c r="CK15" s="321"/>
      <c r="CL15" s="227"/>
      <c r="CM15" s="228"/>
      <c r="CN15" s="229"/>
    </row>
    <row r="16" spans="1:92" ht="45" customHeight="1">
      <c r="B16" s="145">
        <v>5</v>
      </c>
      <c r="C16" s="155" t="s">
        <v>41</v>
      </c>
      <c r="D16" s="153" t="s">
        <v>42</v>
      </c>
      <c r="E16" s="126">
        <v>30</v>
      </c>
      <c r="F16" s="126">
        <v>1</v>
      </c>
      <c r="G16" s="127">
        <f t="shared" si="4"/>
        <v>30</v>
      </c>
      <c r="H16" s="128">
        <f>(G16*1)/30</f>
        <v>1</v>
      </c>
      <c r="I16" s="127">
        <f>(F16*30)-G16</f>
        <v>0</v>
      </c>
      <c r="J16" s="128">
        <f>(I16*1)/30</f>
        <v>0</v>
      </c>
      <c r="K16" s="154" t="s">
        <v>25</v>
      </c>
      <c r="L16" s="126"/>
      <c r="M16" s="126"/>
      <c r="N16" s="147"/>
      <c r="O16" s="126"/>
      <c r="P16" s="126"/>
      <c r="Q16" s="126"/>
      <c r="R16" s="126"/>
      <c r="S16" s="126"/>
      <c r="T16" s="126"/>
      <c r="U16" s="126"/>
      <c r="V16" s="126">
        <v>30</v>
      </c>
      <c r="W16" s="152">
        <f>(V16*$F16)/$E16</f>
        <v>1</v>
      </c>
      <c r="X16" s="147">
        <v>30</v>
      </c>
      <c r="Y16" s="126"/>
      <c r="Z16" s="126"/>
      <c r="AA16" s="153"/>
      <c r="AB16" s="153"/>
      <c r="AC16" s="153"/>
      <c r="AD16" s="153"/>
      <c r="AE16" s="153"/>
      <c r="AF16" s="126"/>
      <c r="AG16" s="126"/>
      <c r="AH16" s="126"/>
      <c r="AI16" s="126"/>
      <c r="AJ16" s="126"/>
      <c r="AM16" s="265"/>
      <c r="CI16" s="309"/>
      <c r="CJ16" s="310"/>
      <c r="CK16" s="321"/>
      <c r="CL16" s="227"/>
      <c r="CM16" s="228"/>
      <c r="CN16" s="229"/>
    </row>
    <row r="17" spans="1:121" ht="40.9" hidden="1" customHeight="1">
      <c r="A17" s="125"/>
      <c r="B17" s="125"/>
      <c r="C17" s="126"/>
      <c r="D17" s="126"/>
      <c r="E17" s="126"/>
      <c r="F17" s="126"/>
      <c r="G17" s="127"/>
      <c r="H17" s="128"/>
      <c r="I17" s="127"/>
      <c r="J17" s="128"/>
      <c r="K17" s="154"/>
      <c r="L17" s="126"/>
      <c r="M17" s="152"/>
      <c r="N17" s="147">
        <v>30</v>
      </c>
      <c r="O17" s="126"/>
      <c r="P17" s="126"/>
      <c r="Q17" s="126"/>
      <c r="R17" s="152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289"/>
      <c r="AJ17" s="289"/>
      <c r="AL17" s="366"/>
      <c r="AM17" s="382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383"/>
      <c r="BD17" s="227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CI17" s="5"/>
      <c r="CJ17" s="5"/>
      <c r="CK17" s="5"/>
      <c r="DM17" s="384"/>
      <c r="DN17" s="385"/>
      <c r="DO17" s="227"/>
      <c r="DP17" s="228"/>
      <c r="DQ17" s="369"/>
    </row>
    <row r="18" spans="1:121" ht="41.45" customHeight="1">
      <c r="A18" s="317"/>
      <c r="B18" s="237">
        <v>6</v>
      </c>
      <c r="C18" s="126" t="s">
        <v>43</v>
      </c>
      <c r="D18" s="153" t="s">
        <v>44</v>
      </c>
      <c r="E18" s="387">
        <v>40</v>
      </c>
      <c r="F18" s="156">
        <v>3</v>
      </c>
      <c r="G18" s="127">
        <f t="shared" si="4"/>
        <v>40</v>
      </c>
      <c r="H18" s="128">
        <f t="shared" ref="H18:H23" si="5">(G18*1)/25</f>
        <v>1.6</v>
      </c>
      <c r="I18" s="127">
        <f t="shared" ref="I18:I23" si="6">(F18*25)-G18</f>
        <v>35</v>
      </c>
      <c r="J18" s="128">
        <f t="shared" ref="J18:J23" si="7">(I18*1)/25</f>
        <v>1.4</v>
      </c>
      <c r="K18" s="154" t="s">
        <v>25</v>
      </c>
      <c r="L18" s="156"/>
      <c r="M18" s="156"/>
      <c r="N18" s="156"/>
      <c r="O18" s="156"/>
      <c r="P18" s="156"/>
      <c r="Q18" s="156"/>
      <c r="R18" s="156"/>
      <c r="S18" s="155"/>
      <c r="T18" s="156"/>
      <c r="U18" s="126"/>
      <c r="V18" s="156">
        <v>40</v>
      </c>
      <c r="W18" s="152">
        <f t="shared" ref="W18:W23" si="8">(V18*$F18)/$E18</f>
        <v>3</v>
      </c>
      <c r="X18" s="147">
        <v>30</v>
      </c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M18" s="265"/>
      <c r="CI18" s="309"/>
      <c r="CJ18" s="310"/>
      <c r="CK18" s="321"/>
      <c r="CL18" s="227"/>
      <c r="CM18" s="92"/>
      <c r="CN18" s="230"/>
    </row>
    <row r="19" spans="1:121" ht="49.15" customHeight="1">
      <c r="B19" s="125">
        <v>7</v>
      </c>
      <c r="C19" s="126" t="s">
        <v>45</v>
      </c>
      <c r="D19" s="153" t="s">
        <v>46</v>
      </c>
      <c r="E19" s="126">
        <v>30</v>
      </c>
      <c r="F19" s="126">
        <v>2</v>
      </c>
      <c r="G19" s="127">
        <f t="shared" si="4"/>
        <v>30</v>
      </c>
      <c r="H19" s="128">
        <f t="shared" si="5"/>
        <v>1.2</v>
      </c>
      <c r="I19" s="127">
        <f t="shared" si="6"/>
        <v>20</v>
      </c>
      <c r="J19" s="128">
        <f t="shared" si="7"/>
        <v>0.8</v>
      </c>
      <c r="K19" s="154" t="s">
        <v>25</v>
      </c>
      <c r="L19" s="126">
        <v>10</v>
      </c>
      <c r="M19" s="152">
        <f>(L19*$F19)/$E19</f>
        <v>0.66666666666666663</v>
      </c>
      <c r="N19" s="147">
        <v>30</v>
      </c>
      <c r="O19" s="126"/>
      <c r="P19" s="126"/>
      <c r="Q19" s="126"/>
      <c r="R19" s="126"/>
      <c r="S19" s="126"/>
      <c r="T19" s="126"/>
      <c r="U19" s="126"/>
      <c r="V19" s="126">
        <v>20</v>
      </c>
      <c r="W19" s="152">
        <f t="shared" si="8"/>
        <v>1.3333333333333333</v>
      </c>
      <c r="X19" s="147">
        <v>30</v>
      </c>
      <c r="Y19" s="126"/>
      <c r="Z19" s="126" t="s">
        <v>47</v>
      </c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M19" s="266"/>
      <c r="CI19" s="309"/>
      <c r="CJ19" s="322"/>
      <c r="CK19" s="321"/>
      <c r="CL19" s="227"/>
      <c r="CM19" s="92"/>
      <c r="CN19" s="230"/>
    </row>
    <row r="20" spans="1:121" ht="54" customHeight="1">
      <c r="B20" s="236"/>
      <c r="C20" s="392" t="s">
        <v>48</v>
      </c>
      <c r="D20" s="351" t="s">
        <v>35</v>
      </c>
      <c r="E20" s="387">
        <v>15</v>
      </c>
      <c r="F20" s="387">
        <v>1</v>
      </c>
      <c r="G20" s="389">
        <f>E20</f>
        <v>15</v>
      </c>
      <c r="H20" s="390">
        <f t="shared" si="5"/>
        <v>0.6</v>
      </c>
      <c r="I20" s="389">
        <f t="shared" si="6"/>
        <v>10</v>
      </c>
      <c r="J20" s="390">
        <f t="shared" si="7"/>
        <v>0.4</v>
      </c>
      <c r="K20" s="466" t="s">
        <v>25</v>
      </c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76">
        <v>15</v>
      </c>
      <c r="W20" s="391">
        <f t="shared" si="8"/>
        <v>1</v>
      </c>
      <c r="X20" s="376">
        <v>30</v>
      </c>
      <c r="Y20" s="376"/>
      <c r="Z20" s="393"/>
      <c r="AA20" s="393"/>
      <c r="AB20" s="393"/>
      <c r="AC20" s="393"/>
      <c r="AD20" s="393"/>
      <c r="AE20" s="393"/>
      <c r="AF20" s="393"/>
      <c r="AG20" s="393"/>
      <c r="AH20" s="393"/>
      <c r="AI20" s="393"/>
      <c r="AJ20" s="393"/>
      <c r="AM20" s="265"/>
    </row>
    <row r="21" spans="1:121" ht="42" customHeight="1">
      <c r="B21" s="236"/>
      <c r="C21" s="394" t="s">
        <v>49</v>
      </c>
      <c r="D21" s="351" t="s">
        <v>35</v>
      </c>
      <c r="E21" s="376">
        <v>10</v>
      </c>
      <c r="F21" s="376">
        <v>1</v>
      </c>
      <c r="G21" s="389">
        <f t="shared" ref="G21" si="9">E21</f>
        <v>10</v>
      </c>
      <c r="H21" s="390">
        <f t="shared" si="5"/>
        <v>0.4</v>
      </c>
      <c r="I21" s="389">
        <f t="shared" si="6"/>
        <v>15</v>
      </c>
      <c r="J21" s="390">
        <f t="shared" si="7"/>
        <v>0.6</v>
      </c>
      <c r="K21" s="467"/>
      <c r="L21" s="376"/>
      <c r="M21" s="391"/>
      <c r="N21" s="376"/>
      <c r="O21" s="376"/>
      <c r="P21" s="376"/>
      <c r="Q21" s="387"/>
      <c r="R21" s="391"/>
      <c r="S21" s="392"/>
      <c r="T21" s="387"/>
      <c r="U21" s="376"/>
      <c r="V21" s="386">
        <v>10</v>
      </c>
      <c r="W21" s="391">
        <f t="shared" si="8"/>
        <v>1</v>
      </c>
      <c r="X21" s="386">
        <v>30</v>
      </c>
      <c r="Y21" s="376"/>
      <c r="Z21" s="386"/>
      <c r="AA21" s="376"/>
      <c r="AB21" s="376"/>
      <c r="AC21" s="376"/>
      <c r="AD21" s="376"/>
      <c r="AE21" s="376"/>
      <c r="AF21" s="376"/>
      <c r="AG21" s="376"/>
      <c r="AH21" s="376"/>
      <c r="AI21" s="376"/>
      <c r="AJ21" s="376"/>
      <c r="AM21" s="266"/>
      <c r="CI21" s="309"/>
      <c r="CJ21" s="322"/>
      <c r="CK21" s="321"/>
      <c r="CL21" s="227"/>
      <c r="CM21" s="92"/>
      <c r="CN21" s="230"/>
    </row>
    <row r="22" spans="1:121" ht="43.9" customHeight="1">
      <c r="B22" s="236"/>
      <c r="C22" s="376" t="s">
        <v>50</v>
      </c>
      <c r="D22" s="351" t="s">
        <v>35</v>
      </c>
      <c r="E22" s="376">
        <v>20</v>
      </c>
      <c r="F22" s="376">
        <v>1</v>
      </c>
      <c r="G22" s="389">
        <f t="shared" si="4"/>
        <v>20</v>
      </c>
      <c r="H22" s="390">
        <f t="shared" si="5"/>
        <v>0.8</v>
      </c>
      <c r="I22" s="389">
        <f t="shared" si="6"/>
        <v>5</v>
      </c>
      <c r="J22" s="390">
        <f t="shared" si="7"/>
        <v>0.2</v>
      </c>
      <c r="K22" s="381" t="s">
        <v>25</v>
      </c>
      <c r="L22" s="376"/>
      <c r="M22" s="391"/>
      <c r="N22" s="376"/>
      <c r="O22" s="376"/>
      <c r="P22" s="376"/>
      <c r="Q22" s="387">
        <v>15</v>
      </c>
      <c r="R22" s="391">
        <f>(Q22*$F22)/$E22</f>
        <v>0.75</v>
      </c>
      <c r="S22" s="392">
        <v>10</v>
      </c>
      <c r="T22" s="387"/>
      <c r="U22" s="376"/>
      <c r="V22" s="386">
        <v>5</v>
      </c>
      <c r="W22" s="391">
        <f t="shared" si="8"/>
        <v>0.25</v>
      </c>
      <c r="X22" s="386">
        <v>30</v>
      </c>
      <c r="Y22" s="376"/>
      <c r="Z22" s="386"/>
      <c r="AA22" s="376"/>
      <c r="AB22" s="376"/>
      <c r="AC22" s="376"/>
      <c r="AD22" s="376"/>
      <c r="AE22" s="376"/>
      <c r="AF22" s="376"/>
      <c r="AG22" s="376"/>
      <c r="AH22" s="376"/>
      <c r="AI22" s="376"/>
      <c r="AJ22" s="376"/>
      <c r="AM22" s="266"/>
      <c r="CI22" s="309"/>
      <c r="CJ22" s="322"/>
      <c r="CK22" s="321"/>
      <c r="CL22" s="227"/>
      <c r="CM22" s="92"/>
      <c r="CN22" s="230"/>
    </row>
    <row r="23" spans="1:121" ht="48" customHeight="1">
      <c r="A23" s="317"/>
      <c r="B23" s="237">
        <v>8</v>
      </c>
      <c r="C23" s="126" t="s">
        <v>51</v>
      </c>
      <c r="D23" s="55" t="s">
        <v>52</v>
      </c>
      <c r="E23" s="156">
        <v>45</v>
      </c>
      <c r="F23" s="156">
        <v>2</v>
      </c>
      <c r="G23" s="127">
        <f t="shared" si="4"/>
        <v>45</v>
      </c>
      <c r="H23" s="128">
        <f t="shared" si="5"/>
        <v>1.8</v>
      </c>
      <c r="I23" s="127">
        <f t="shared" si="6"/>
        <v>5</v>
      </c>
      <c r="J23" s="128">
        <f t="shared" si="7"/>
        <v>0.2</v>
      </c>
      <c r="K23" s="154" t="s">
        <v>25</v>
      </c>
      <c r="L23" s="156">
        <v>10</v>
      </c>
      <c r="M23" s="152">
        <f>(L23*$F23)/$E23</f>
        <v>0.44444444444444442</v>
      </c>
      <c r="N23" s="156">
        <v>30</v>
      </c>
      <c r="O23" s="156"/>
      <c r="P23" s="156"/>
      <c r="Q23" s="156">
        <v>25</v>
      </c>
      <c r="R23" s="152">
        <f>(Q23*$F23)/$E23</f>
        <v>1.1111111111111112</v>
      </c>
      <c r="S23" s="155">
        <v>10</v>
      </c>
      <c r="T23" s="156"/>
      <c r="U23" s="126"/>
      <c r="V23" s="147">
        <v>10</v>
      </c>
      <c r="W23" s="152">
        <f t="shared" si="8"/>
        <v>0.44444444444444442</v>
      </c>
      <c r="X23" s="147">
        <v>30</v>
      </c>
      <c r="Y23" s="126"/>
      <c r="Z23" s="147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5" t="s">
        <v>53</v>
      </c>
      <c r="AM23" s="264"/>
      <c r="CI23" s="309"/>
      <c r="CJ23" s="322"/>
      <c r="CK23" s="321"/>
      <c r="CL23" s="227"/>
      <c r="CM23" s="92"/>
      <c r="CN23" s="230"/>
    </row>
    <row r="24" spans="1:121" ht="21.75" customHeight="1">
      <c r="B24" s="451" t="s">
        <v>54</v>
      </c>
      <c r="C24" s="451"/>
      <c r="D24" s="451"/>
      <c r="E24" s="156">
        <f t="shared" ref="E24:J24" si="10">SUM(E15:E23)</f>
        <v>194</v>
      </c>
      <c r="F24" s="156">
        <f t="shared" si="10"/>
        <v>11</v>
      </c>
      <c r="G24" s="156">
        <f t="shared" si="10"/>
        <v>194</v>
      </c>
      <c r="H24" s="158">
        <f t="shared" si="10"/>
        <v>7.3999999999999995</v>
      </c>
      <c r="I24" s="158">
        <f t="shared" si="10"/>
        <v>90</v>
      </c>
      <c r="J24" s="158">
        <f t="shared" si="10"/>
        <v>3.6000000000000005</v>
      </c>
      <c r="K24" s="158"/>
      <c r="L24" s="158">
        <f>SUM(L15:L23)</f>
        <v>24</v>
      </c>
      <c r="M24" s="158">
        <f>SUM(M15:M23)</f>
        <v>1.1111111111111112</v>
      </c>
      <c r="N24" s="156"/>
      <c r="O24" s="156"/>
      <c r="P24" s="156"/>
      <c r="Q24" s="158">
        <f>SUM(Q15:Q23)</f>
        <v>40</v>
      </c>
      <c r="R24" s="158">
        <f>SUM(R15:R23)</f>
        <v>1.8611111111111112</v>
      </c>
      <c r="S24" s="156"/>
      <c r="T24" s="156"/>
      <c r="U24" s="156"/>
      <c r="V24" s="158">
        <f>SUM(V15:V23)</f>
        <v>130</v>
      </c>
      <c r="W24" s="158">
        <f>SUM(W15:W23)</f>
        <v>8.0277777777777768</v>
      </c>
      <c r="X24" s="156"/>
      <c r="Y24" s="156"/>
      <c r="Z24" s="156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M24" s="5"/>
      <c r="CI24" s="309"/>
      <c r="CJ24" s="322"/>
      <c r="CK24" s="321"/>
      <c r="CL24" s="227"/>
      <c r="CM24" s="92"/>
      <c r="CN24" s="230"/>
    </row>
    <row r="25" spans="1:121" ht="19.899999999999999" customHeight="1">
      <c r="A25" s="459" t="s">
        <v>55</v>
      </c>
      <c r="B25" s="460"/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0"/>
      <c r="P25" s="460"/>
      <c r="Q25" s="460"/>
      <c r="R25" s="460"/>
      <c r="S25" s="460"/>
      <c r="T25" s="460"/>
      <c r="U25" s="460"/>
      <c r="V25" s="460"/>
      <c r="W25" s="460"/>
      <c r="X25" s="460"/>
      <c r="Y25" s="460"/>
      <c r="Z25" s="460"/>
      <c r="AA25" s="460"/>
      <c r="AB25" s="460"/>
      <c r="AC25" s="460"/>
      <c r="AD25" s="460"/>
      <c r="AE25" s="460"/>
      <c r="AF25" s="460"/>
      <c r="AG25" s="460"/>
      <c r="AH25" s="460"/>
      <c r="AI25" s="460"/>
      <c r="AJ25" s="461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CI25" s="5"/>
      <c r="CJ25" s="5"/>
      <c r="CK25" s="5"/>
      <c r="DM25" s="92"/>
      <c r="DN25" s="92"/>
    </row>
    <row r="26" spans="1:121" ht="34.15" customHeight="1">
      <c r="A26" s="125"/>
      <c r="B26" s="236"/>
      <c r="C26" s="464" t="s">
        <v>56</v>
      </c>
      <c r="D26" s="465"/>
      <c r="E26" s="377">
        <v>20</v>
      </c>
      <c r="F26" s="377">
        <v>2</v>
      </c>
      <c r="G26" s="371">
        <f>E26</f>
        <v>20</v>
      </c>
      <c r="H26" s="372">
        <f>(G26*1)/25</f>
        <v>0.8</v>
      </c>
      <c r="I26" s="371">
        <f>(F26*25)-G26</f>
        <v>30</v>
      </c>
      <c r="J26" s="372">
        <f>(I26*1)/25</f>
        <v>1.2</v>
      </c>
      <c r="K26" s="373" t="s">
        <v>36</v>
      </c>
      <c r="L26" s="377"/>
      <c r="M26" s="377"/>
      <c r="N26" s="377"/>
      <c r="O26" s="377"/>
      <c r="P26" s="377"/>
      <c r="Q26" s="370">
        <v>0</v>
      </c>
      <c r="R26" s="374">
        <f>(Q26*$F26)/$E26</f>
        <v>0</v>
      </c>
      <c r="S26" s="377">
        <v>10</v>
      </c>
      <c r="T26" s="377"/>
      <c r="U26" s="377"/>
      <c r="V26" s="370">
        <f>E26</f>
        <v>20</v>
      </c>
      <c r="W26" s="374">
        <f>(V26*$F26)/$E26</f>
        <v>2</v>
      </c>
      <c r="X26" s="377"/>
      <c r="Y26" s="377"/>
      <c r="Z26" s="377"/>
      <c r="AA26" s="370"/>
      <c r="AB26" s="370"/>
      <c r="AC26" s="370"/>
      <c r="AD26" s="370"/>
      <c r="AE26" s="370"/>
      <c r="AF26" s="370"/>
      <c r="AG26" s="370"/>
      <c r="AH26" s="370"/>
      <c r="AI26" s="375"/>
      <c r="AJ26" s="375"/>
      <c r="AK26" s="5">
        <f xml:space="preserve"> 4*10</f>
        <v>40</v>
      </c>
      <c r="AL26" s="378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CI26" s="5"/>
      <c r="CJ26" s="5"/>
      <c r="CK26" s="5"/>
      <c r="DM26" s="92"/>
      <c r="DN26" s="92"/>
      <c r="DQ26" s="369"/>
    </row>
    <row r="27" spans="1:121" ht="1.9" customHeight="1">
      <c r="B27" s="236"/>
      <c r="C27" s="126"/>
      <c r="D27" s="153"/>
      <c r="E27" s="126"/>
      <c r="F27" s="126"/>
      <c r="G27" s="127"/>
      <c r="H27" s="128"/>
      <c r="I27" s="127"/>
      <c r="J27" s="128"/>
      <c r="K27" s="154"/>
      <c r="L27" s="126"/>
      <c r="M27" s="152"/>
      <c r="N27" s="126"/>
      <c r="O27" s="126"/>
      <c r="P27" s="126"/>
      <c r="Q27" s="156"/>
      <c r="R27" s="152"/>
      <c r="S27" s="147"/>
      <c r="T27" s="126"/>
      <c r="U27" s="126"/>
      <c r="V27" s="156"/>
      <c r="W27" s="152"/>
      <c r="X27" s="147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M27" s="265"/>
      <c r="CI27" s="309"/>
      <c r="CJ27" s="322"/>
      <c r="CK27" s="321"/>
      <c r="CL27" s="227"/>
      <c r="CM27" s="92"/>
      <c r="CN27" s="230"/>
    </row>
    <row r="28" spans="1:121" ht="23.25" customHeight="1">
      <c r="B28" s="502" t="s">
        <v>57</v>
      </c>
      <c r="C28" s="503"/>
      <c r="D28" s="504"/>
      <c r="E28" s="158">
        <f>SUM(E26:E27)</f>
        <v>20</v>
      </c>
      <c r="F28" s="158">
        <f>SUM(F25:F27)</f>
        <v>2</v>
      </c>
      <c r="G28" s="158">
        <f>SUM(G25:G27)</f>
        <v>20</v>
      </c>
      <c r="H28" s="158">
        <f>SUM(H25:H27)</f>
        <v>0.8</v>
      </c>
      <c r="I28" s="158">
        <f>SUM(I25:I27)</f>
        <v>30</v>
      </c>
      <c r="J28" s="158">
        <f>SUM(J25:J27)</f>
        <v>1.2</v>
      </c>
      <c r="K28" s="158"/>
      <c r="L28" s="158">
        <f>SUM(L25:L27)</f>
        <v>0</v>
      </c>
      <c r="M28" s="158">
        <f>SUM(M25:M27)</f>
        <v>0</v>
      </c>
      <c r="N28" s="156"/>
      <c r="O28" s="156"/>
      <c r="P28" s="156"/>
      <c r="Q28" s="158">
        <f>SUM(Q25:Q27)</f>
        <v>0</v>
      </c>
      <c r="R28" s="158">
        <f>SUM(R25:R27)</f>
        <v>0</v>
      </c>
      <c r="S28" s="156"/>
      <c r="T28" s="156"/>
      <c r="U28" s="156"/>
      <c r="V28" s="158">
        <f>SUM(V25:V27)</f>
        <v>20</v>
      </c>
      <c r="W28" s="158">
        <f>SUM(W25:W27)</f>
        <v>2</v>
      </c>
      <c r="X28" s="156"/>
      <c r="Y28" s="156"/>
      <c r="Z28" s="156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M28" s="5"/>
      <c r="CI28" s="309"/>
      <c r="CJ28" s="323"/>
      <c r="CK28" s="321"/>
      <c r="CL28" s="227"/>
      <c r="CM28" s="92"/>
      <c r="CN28" s="230"/>
    </row>
    <row r="29" spans="1:121" ht="19.5" customHeight="1">
      <c r="B29" s="451" t="s">
        <v>58</v>
      </c>
      <c r="C29" s="451"/>
      <c r="D29" s="451"/>
      <c r="E29" s="126">
        <f>SUM(E8,E13,E24,E28)</f>
        <v>414</v>
      </c>
      <c r="F29" s="126">
        <f t="shared" ref="F29:J29" si="11">SUM(F8,F13,F24,F28)</f>
        <v>30</v>
      </c>
      <c r="G29" s="126">
        <f t="shared" si="11"/>
        <v>414</v>
      </c>
      <c r="H29" s="126">
        <f t="shared" si="11"/>
        <v>16.2</v>
      </c>
      <c r="I29" s="126">
        <f t="shared" si="11"/>
        <v>345</v>
      </c>
      <c r="J29" s="126">
        <f t="shared" si="11"/>
        <v>13.8</v>
      </c>
      <c r="K29" s="157"/>
      <c r="L29" s="126">
        <f>SUM(L8,L13,L24,L28)</f>
        <v>84</v>
      </c>
      <c r="M29" s="157">
        <f>SUM(M8,M13,M24,M28)</f>
        <v>6.1611111111111114</v>
      </c>
      <c r="N29" s="126"/>
      <c r="O29" s="126"/>
      <c r="P29" s="126"/>
      <c r="Q29" s="126">
        <f>SUM(Q8,Q13,Q24,Q28)</f>
        <v>110</v>
      </c>
      <c r="R29" s="157">
        <f>SUM(R8,R13,R24,R28)</f>
        <v>7.7277777777777779</v>
      </c>
      <c r="S29" s="126"/>
      <c r="T29" s="126"/>
      <c r="U29" s="126"/>
      <c r="V29" s="126">
        <f>SUM(V8,V13,V24,V28)</f>
        <v>220</v>
      </c>
      <c r="W29" s="157">
        <f>SUM(W8,W13,W24,W28)</f>
        <v>16.111111111111111</v>
      </c>
      <c r="X29" s="126"/>
      <c r="Y29" s="126"/>
      <c r="Z29" s="126"/>
      <c r="AA29" s="126">
        <f>SUM(AA8,AA13,AA24,AA28)</f>
        <v>0</v>
      </c>
      <c r="AB29" s="157">
        <f>SUM(AB8,AB13,AB24,AB28)</f>
        <v>0</v>
      </c>
      <c r="AC29" s="126"/>
      <c r="AD29" s="126"/>
      <c r="AE29" s="126"/>
      <c r="AF29" s="126"/>
      <c r="AG29" s="126"/>
      <c r="AH29" s="126"/>
      <c r="AI29" s="126"/>
      <c r="AJ29" s="126"/>
      <c r="AM29" s="5"/>
      <c r="CJ29" s="124"/>
      <c r="CK29" s="321"/>
      <c r="CL29" s="227"/>
      <c r="CN29" s="227"/>
    </row>
    <row r="30" spans="1:121" ht="21.75" customHeight="1">
      <c r="B30" s="481"/>
      <c r="C30" s="481"/>
      <c r="D30" s="481"/>
      <c r="E30" s="481"/>
      <c r="F30" s="481"/>
      <c r="G30" s="481"/>
      <c r="H30" s="481"/>
      <c r="I30" s="481"/>
      <c r="J30" s="481"/>
      <c r="K30" s="481"/>
      <c r="L30" s="481"/>
      <c r="M30" s="481"/>
      <c r="N30" s="481"/>
      <c r="O30" s="481"/>
      <c r="P30" s="481"/>
      <c r="Q30" s="481"/>
      <c r="R30" s="481"/>
      <c r="S30" s="481"/>
      <c r="T30" s="481"/>
      <c r="U30" s="481"/>
      <c r="V30" s="481"/>
      <c r="W30" s="481"/>
      <c r="X30" s="481"/>
      <c r="Y30" s="481"/>
      <c r="Z30" s="481"/>
      <c r="AA30" s="481"/>
      <c r="AB30" s="481"/>
      <c r="AC30" s="481"/>
      <c r="AD30" s="481"/>
      <c r="AE30" s="481"/>
      <c r="AF30" s="481"/>
      <c r="AG30" s="481"/>
      <c r="AH30" s="481"/>
      <c r="AI30" s="481"/>
      <c r="AJ30" s="481"/>
      <c r="AM30" s="5"/>
      <c r="CN30" s="227"/>
    </row>
    <row r="31" spans="1:121">
      <c r="B31" s="475" t="s">
        <v>59</v>
      </c>
      <c r="C31" s="456" t="s">
        <v>2</v>
      </c>
      <c r="D31" s="456" t="s">
        <v>3</v>
      </c>
      <c r="E31" s="457" t="s">
        <v>4</v>
      </c>
      <c r="F31" s="457"/>
      <c r="G31" s="455" t="s">
        <v>60</v>
      </c>
      <c r="H31" s="455"/>
      <c r="I31" s="455"/>
      <c r="J31" s="455"/>
      <c r="K31" s="455"/>
      <c r="L31" s="455"/>
      <c r="M31" s="455"/>
      <c r="N31" s="455"/>
      <c r="O31" s="455"/>
      <c r="P31" s="455"/>
      <c r="Q31" s="455"/>
      <c r="R31" s="455"/>
      <c r="S31" s="455"/>
      <c r="T31" s="455"/>
      <c r="U31" s="455"/>
      <c r="V31" s="455"/>
      <c r="W31" s="455"/>
      <c r="X31" s="455"/>
      <c r="Y31" s="455"/>
      <c r="Z31" s="455"/>
      <c r="AA31" s="455"/>
      <c r="AB31" s="455"/>
      <c r="AC31" s="455"/>
      <c r="AD31" s="455"/>
      <c r="AE31" s="455"/>
      <c r="AF31" s="455"/>
      <c r="AG31" s="455"/>
      <c r="AH31" s="455"/>
      <c r="AI31" s="455"/>
      <c r="AJ31" s="455"/>
      <c r="AM31" s="500"/>
      <c r="CN31" s="227"/>
    </row>
    <row r="32" spans="1:121" ht="20.25" customHeight="1">
      <c r="B32" s="476"/>
      <c r="C32" s="456"/>
      <c r="D32" s="456"/>
      <c r="E32" s="458" t="s">
        <v>6</v>
      </c>
      <c r="F32" s="458" t="s">
        <v>7</v>
      </c>
      <c r="G32" s="458" t="s">
        <v>8</v>
      </c>
      <c r="H32" s="470" t="s">
        <v>7</v>
      </c>
      <c r="I32" s="458" t="s">
        <v>9</v>
      </c>
      <c r="J32" s="470" t="s">
        <v>7</v>
      </c>
      <c r="K32" s="471" t="s">
        <v>10</v>
      </c>
      <c r="L32" s="455" t="s">
        <v>11</v>
      </c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 t="s">
        <v>12</v>
      </c>
      <c r="AB32" s="455"/>
      <c r="AC32" s="455"/>
      <c r="AD32" s="455"/>
      <c r="AE32" s="455"/>
      <c r="AF32" s="455"/>
      <c r="AG32" s="455"/>
      <c r="AH32" s="455"/>
      <c r="AI32" s="455"/>
      <c r="AJ32" s="455"/>
      <c r="AM32" s="500"/>
      <c r="CN32" s="227"/>
    </row>
    <row r="33" spans="1:92" ht="46.5" customHeight="1">
      <c r="B33" s="476"/>
      <c r="C33" s="456"/>
      <c r="D33" s="456"/>
      <c r="E33" s="458"/>
      <c r="F33" s="458"/>
      <c r="G33" s="458"/>
      <c r="H33" s="470"/>
      <c r="I33" s="458"/>
      <c r="J33" s="470"/>
      <c r="K33" s="472"/>
      <c r="L33" s="459" t="s">
        <v>854</v>
      </c>
      <c r="M33" s="460"/>
      <c r="N33" s="460"/>
      <c r="O33" s="460"/>
      <c r="P33" s="461"/>
      <c r="Q33" s="459" t="s">
        <v>61</v>
      </c>
      <c r="R33" s="460"/>
      <c r="S33" s="460"/>
      <c r="T33" s="460"/>
      <c r="U33" s="461"/>
      <c r="V33" s="459" t="s">
        <v>62</v>
      </c>
      <c r="W33" s="460"/>
      <c r="X33" s="460"/>
      <c r="Y33" s="460"/>
      <c r="Z33" s="461"/>
      <c r="AA33" s="455" t="s">
        <v>15</v>
      </c>
      <c r="AB33" s="455"/>
      <c r="AC33" s="455"/>
      <c r="AD33" s="455"/>
      <c r="AE33" s="455"/>
      <c r="AF33" s="456" t="s">
        <v>12</v>
      </c>
      <c r="AG33" s="456"/>
      <c r="AH33" s="456"/>
      <c r="AI33" s="456"/>
      <c r="AJ33" s="456"/>
      <c r="AM33" s="500"/>
      <c r="CN33" s="227"/>
    </row>
    <row r="34" spans="1:92" ht="34.5" customHeight="1">
      <c r="B34" s="477"/>
      <c r="C34" s="456"/>
      <c r="D34" s="456"/>
      <c r="E34" s="458"/>
      <c r="F34" s="458"/>
      <c r="G34" s="458"/>
      <c r="H34" s="470"/>
      <c r="I34" s="458"/>
      <c r="J34" s="470"/>
      <c r="K34" s="473"/>
      <c r="L34" s="145" t="s">
        <v>17</v>
      </c>
      <c r="M34" s="146" t="s">
        <v>7</v>
      </c>
      <c r="N34" s="146" t="s">
        <v>18</v>
      </c>
      <c r="O34" s="145" t="s">
        <v>19</v>
      </c>
      <c r="P34" s="125" t="s">
        <v>20</v>
      </c>
      <c r="Q34" s="145" t="s">
        <v>17</v>
      </c>
      <c r="R34" s="146" t="s">
        <v>7</v>
      </c>
      <c r="S34" s="146" t="s">
        <v>18</v>
      </c>
      <c r="T34" s="145" t="s">
        <v>19</v>
      </c>
      <c r="U34" s="125" t="s">
        <v>20</v>
      </c>
      <c r="V34" s="145" t="s">
        <v>17</v>
      </c>
      <c r="W34" s="146" t="s">
        <v>7</v>
      </c>
      <c r="X34" s="146" t="s">
        <v>18</v>
      </c>
      <c r="Y34" s="145" t="s">
        <v>19</v>
      </c>
      <c r="Z34" s="125" t="s">
        <v>20</v>
      </c>
      <c r="AA34" s="145" t="s">
        <v>17</v>
      </c>
      <c r="AB34" s="146" t="s">
        <v>7</v>
      </c>
      <c r="AC34" s="146" t="s">
        <v>21</v>
      </c>
      <c r="AD34" s="146" t="s">
        <v>18</v>
      </c>
      <c r="AE34" s="145" t="s">
        <v>19</v>
      </c>
      <c r="AF34" s="145" t="s">
        <v>17</v>
      </c>
      <c r="AG34" s="146" t="s">
        <v>7</v>
      </c>
      <c r="AH34" s="146" t="s">
        <v>21</v>
      </c>
      <c r="AI34" s="146" t="s">
        <v>18</v>
      </c>
      <c r="AJ34" s="145" t="s">
        <v>19</v>
      </c>
      <c r="AM34" s="500"/>
      <c r="CN34" s="227"/>
    </row>
    <row r="35" spans="1:92">
      <c r="B35" s="455" t="s">
        <v>22</v>
      </c>
      <c r="C35" s="455"/>
      <c r="D35" s="455"/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5"/>
      <c r="P35" s="455"/>
      <c r="Q35" s="455"/>
      <c r="R35" s="455"/>
      <c r="S35" s="455"/>
      <c r="T35" s="455"/>
      <c r="U35" s="455"/>
      <c r="V35" s="455"/>
      <c r="W35" s="455"/>
      <c r="X35" s="455"/>
      <c r="Y35" s="455"/>
      <c r="Z35" s="455"/>
      <c r="AA35" s="455"/>
      <c r="AB35" s="455"/>
      <c r="AC35" s="455"/>
      <c r="AD35" s="455"/>
      <c r="AE35" s="455"/>
      <c r="AF35" s="455"/>
      <c r="AG35" s="455"/>
      <c r="AH35" s="455"/>
      <c r="AI35" s="455"/>
      <c r="AJ35" s="455"/>
      <c r="AM35" s="5"/>
      <c r="CN35" s="227"/>
    </row>
    <row r="36" spans="1:92" ht="25.5">
      <c r="A36" s="317"/>
      <c r="B36" s="145">
        <v>1</v>
      </c>
      <c r="C36" s="126" t="s">
        <v>63</v>
      </c>
      <c r="D36" s="153" t="s">
        <v>64</v>
      </c>
      <c r="E36" s="126">
        <v>50</v>
      </c>
      <c r="F36" s="126">
        <v>4</v>
      </c>
      <c r="G36" s="127">
        <f>E36</f>
        <v>50</v>
      </c>
      <c r="H36" s="128">
        <f>(G36*1)/25</f>
        <v>2</v>
      </c>
      <c r="I36" s="127">
        <f>(F36*25)-G36</f>
        <v>50</v>
      </c>
      <c r="J36" s="128">
        <f>(I36*1)/25</f>
        <v>2</v>
      </c>
      <c r="K36" s="154" t="s">
        <v>30</v>
      </c>
      <c r="L36" s="126">
        <v>10</v>
      </c>
      <c r="M36" s="152">
        <f>(L36*$F36)/$E36</f>
        <v>0.8</v>
      </c>
      <c r="N36" s="126">
        <v>30</v>
      </c>
      <c r="O36" s="126"/>
      <c r="P36" s="126"/>
      <c r="Q36" s="126">
        <v>20</v>
      </c>
      <c r="R36" s="152">
        <f>(Q36*$F36)/$E36</f>
        <v>1.6</v>
      </c>
      <c r="S36" s="126">
        <v>10</v>
      </c>
      <c r="T36" s="126"/>
      <c r="U36" s="126"/>
      <c r="V36" s="126">
        <v>20</v>
      </c>
      <c r="W36" s="152">
        <f>(V36*$F36)/$E36</f>
        <v>1.6</v>
      </c>
      <c r="X36" s="126">
        <v>30</v>
      </c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M36" s="421" t="s">
        <v>65</v>
      </c>
      <c r="CN36" s="227"/>
    </row>
    <row r="37" spans="1:92">
      <c r="B37" s="451" t="s">
        <v>26</v>
      </c>
      <c r="C37" s="451"/>
      <c r="D37" s="451"/>
      <c r="E37" s="126">
        <f t="shared" ref="E37:J37" si="12">SUM(E36)</f>
        <v>50</v>
      </c>
      <c r="F37" s="126">
        <f t="shared" si="12"/>
        <v>4</v>
      </c>
      <c r="G37" s="126">
        <f t="shared" si="12"/>
        <v>50</v>
      </c>
      <c r="H37" s="157">
        <f t="shared" si="12"/>
        <v>2</v>
      </c>
      <c r="I37" s="126">
        <f t="shared" si="12"/>
        <v>50</v>
      </c>
      <c r="J37" s="157">
        <f t="shared" si="12"/>
        <v>2</v>
      </c>
      <c r="K37" s="157"/>
      <c r="L37" s="126">
        <f>SUM(L36)</f>
        <v>10</v>
      </c>
      <c r="M37" s="152">
        <f>(L37*$F37)/$E37</f>
        <v>0.8</v>
      </c>
      <c r="N37" s="126"/>
      <c r="O37" s="126"/>
      <c r="P37" s="126"/>
      <c r="Q37" s="126">
        <f>SUM(Q36)</f>
        <v>20</v>
      </c>
      <c r="R37" s="152">
        <f>(Q37*$F37)/$E37</f>
        <v>1.6</v>
      </c>
      <c r="S37" s="126"/>
      <c r="T37" s="126"/>
      <c r="U37" s="126"/>
      <c r="V37" s="126">
        <f>SUM(V36)</f>
        <v>20</v>
      </c>
      <c r="W37" s="152">
        <f>(V37*$F37)/$E37</f>
        <v>1.6</v>
      </c>
      <c r="X37" s="126"/>
      <c r="Y37" s="126"/>
      <c r="Z37" s="126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M37" s="5"/>
      <c r="CN37" s="227"/>
    </row>
    <row r="38" spans="1:92" ht="21.75" customHeight="1">
      <c r="B38" s="455" t="s">
        <v>27</v>
      </c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5"/>
      <c r="O38" s="455"/>
      <c r="P38" s="455"/>
      <c r="Q38" s="455"/>
      <c r="R38" s="455"/>
      <c r="S38" s="455"/>
      <c r="T38" s="455"/>
      <c r="U38" s="455"/>
      <c r="V38" s="455"/>
      <c r="W38" s="455"/>
      <c r="X38" s="455"/>
      <c r="Y38" s="455"/>
      <c r="Z38" s="455"/>
      <c r="AA38" s="455"/>
      <c r="AB38" s="455"/>
      <c r="AC38" s="455"/>
      <c r="AD38" s="455"/>
      <c r="AE38" s="455"/>
      <c r="AF38" s="455"/>
      <c r="AG38" s="455"/>
      <c r="AH38" s="455"/>
      <c r="AI38" s="455"/>
      <c r="AJ38" s="455"/>
      <c r="AM38" s="5"/>
      <c r="CN38" s="227"/>
    </row>
    <row r="39" spans="1:92" ht="39.75" customHeight="1">
      <c r="A39" s="317"/>
      <c r="B39" s="235">
        <v>2</v>
      </c>
      <c r="C39" s="126" t="s">
        <v>66</v>
      </c>
      <c r="D39" s="153" t="s">
        <v>67</v>
      </c>
      <c r="E39" s="376">
        <v>40</v>
      </c>
      <c r="F39" s="376">
        <v>3</v>
      </c>
      <c r="G39" s="127">
        <f>E39</f>
        <v>40</v>
      </c>
      <c r="H39" s="128">
        <f>(G39*1)/25</f>
        <v>1.6</v>
      </c>
      <c r="I39" s="127">
        <f>(F39*25)-G39</f>
        <v>35</v>
      </c>
      <c r="J39" s="128">
        <f>(I39*1)/25</f>
        <v>1.4</v>
      </c>
      <c r="K39" s="154" t="s">
        <v>25</v>
      </c>
      <c r="L39" s="126">
        <v>15</v>
      </c>
      <c r="M39" s="152">
        <f>(L39*$F39)/$E39</f>
        <v>1.125</v>
      </c>
      <c r="N39" s="126">
        <v>30</v>
      </c>
      <c r="O39" s="126"/>
      <c r="P39" s="126"/>
      <c r="Q39" s="126">
        <v>15</v>
      </c>
      <c r="R39" s="152">
        <f>(Q39*$F39)/$E39</f>
        <v>1.125</v>
      </c>
      <c r="S39" s="126">
        <v>10</v>
      </c>
      <c r="T39" s="126"/>
      <c r="U39" s="126"/>
      <c r="V39" s="126">
        <v>10</v>
      </c>
      <c r="W39" s="152">
        <f>(V39*$F39)/$E39</f>
        <v>0.75</v>
      </c>
      <c r="X39" s="126">
        <v>30</v>
      </c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5" t="s">
        <v>53</v>
      </c>
      <c r="AM39" s="265"/>
    </row>
    <row r="40" spans="1:92" ht="43.15" customHeight="1">
      <c r="A40" s="317"/>
      <c r="B40" s="235">
        <v>3</v>
      </c>
      <c r="C40" s="126" t="s">
        <v>68</v>
      </c>
      <c r="D40" s="153" t="s">
        <v>69</v>
      </c>
      <c r="E40" s="126">
        <v>50</v>
      </c>
      <c r="F40" s="376">
        <v>4</v>
      </c>
      <c r="G40" s="127">
        <f>E40</f>
        <v>50</v>
      </c>
      <c r="H40" s="128">
        <f>(G40*1)/25</f>
        <v>2</v>
      </c>
      <c r="I40" s="127">
        <f>(F40*25)-G40</f>
        <v>50</v>
      </c>
      <c r="J40" s="128">
        <f>(I40*1)/25</f>
        <v>2</v>
      </c>
      <c r="K40" s="154" t="s">
        <v>25</v>
      </c>
      <c r="L40" s="126">
        <v>10</v>
      </c>
      <c r="M40" s="152">
        <f>(L40*$F40)/$E40</f>
        <v>0.8</v>
      </c>
      <c r="N40" s="126">
        <v>30</v>
      </c>
      <c r="O40" s="126"/>
      <c r="P40" s="126"/>
      <c r="Q40" s="126">
        <v>20</v>
      </c>
      <c r="R40" s="152">
        <f>(Q40*$F40)/$E40</f>
        <v>1.6</v>
      </c>
      <c r="S40" s="126">
        <v>10</v>
      </c>
      <c r="T40" s="126"/>
      <c r="U40" s="126"/>
      <c r="V40" s="126">
        <v>20</v>
      </c>
      <c r="W40" s="152">
        <f>(V40*$F40)/$E40</f>
        <v>1.6</v>
      </c>
      <c r="X40" s="126">
        <v>30</v>
      </c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5" t="s">
        <v>31</v>
      </c>
      <c r="AM40" s="265"/>
      <c r="CM40" s="92"/>
      <c r="CN40" s="230"/>
    </row>
    <row r="41" spans="1:92" ht="30.75" customHeight="1">
      <c r="A41" s="317"/>
      <c r="B41" s="235">
        <v>4</v>
      </c>
      <c r="C41" s="126" t="s">
        <v>70</v>
      </c>
      <c r="D41" s="153" t="s">
        <v>35</v>
      </c>
      <c r="E41" s="126">
        <v>30</v>
      </c>
      <c r="F41" s="126">
        <v>3</v>
      </c>
      <c r="G41" s="127">
        <f>E41</f>
        <v>30</v>
      </c>
      <c r="H41" s="128">
        <f>(G41*1)/25</f>
        <v>1.2</v>
      </c>
      <c r="I41" s="127">
        <f>(F41*25)-G41</f>
        <v>45</v>
      </c>
      <c r="J41" s="128">
        <f>(I41*1)/25</f>
        <v>1.8</v>
      </c>
      <c r="K41" s="449" t="s">
        <v>852</v>
      </c>
      <c r="L41" s="126"/>
      <c r="M41" s="152"/>
      <c r="N41" s="126"/>
      <c r="O41" s="126"/>
      <c r="P41" s="126"/>
      <c r="Q41" s="126">
        <v>20</v>
      </c>
      <c r="R41" s="152">
        <f>(Q41*$F41)/$E41</f>
        <v>2</v>
      </c>
      <c r="S41" s="126">
        <v>10</v>
      </c>
      <c r="T41" s="126"/>
      <c r="U41" s="126"/>
      <c r="V41" s="126">
        <v>10</v>
      </c>
      <c r="W41" s="152">
        <f>(V41*$F41)/$E41</f>
        <v>1</v>
      </c>
      <c r="X41" s="126">
        <v>30</v>
      </c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338" t="s">
        <v>71</v>
      </c>
      <c r="AM41" s="265"/>
      <c r="CM41" s="92"/>
      <c r="CN41" s="230"/>
    </row>
    <row r="42" spans="1:92">
      <c r="B42" s="451" t="s">
        <v>37</v>
      </c>
      <c r="C42" s="451"/>
      <c r="D42" s="451"/>
      <c r="E42" s="156">
        <f t="shared" ref="E42:J42" si="13">SUM(E39:E41)</f>
        <v>120</v>
      </c>
      <c r="F42" s="156">
        <f t="shared" si="13"/>
        <v>10</v>
      </c>
      <c r="G42" s="156">
        <f t="shared" si="13"/>
        <v>120</v>
      </c>
      <c r="H42" s="158">
        <f t="shared" si="13"/>
        <v>4.8</v>
      </c>
      <c r="I42" s="156">
        <f t="shared" si="13"/>
        <v>130</v>
      </c>
      <c r="J42" s="158">
        <f t="shared" si="13"/>
        <v>5.2</v>
      </c>
      <c r="K42" s="158"/>
      <c r="L42" s="156">
        <f>SUM(L39:L41)</f>
        <v>25</v>
      </c>
      <c r="M42" s="158">
        <f>SUM(M39:M41)</f>
        <v>1.925</v>
      </c>
      <c r="N42" s="156"/>
      <c r="O42" s="156"/>
      <c r="P42" s="156"/>
      <c r="Q42" s="156">
        <f>SUM(Q39:Q41)</f>
        <v>55</v>
      </c>
      <c r="R42" s="158">
        <f>SUM(R39:R41)</f>
        <v>4.7249999999999996</v>
      </c>
      <c r="S42" s="156"/>
      <c r="T42" s="156"/>
      <c r="U42" s="156"/>
      <c r="V42" s="156">
        <f>SUM(V39:V41)</f>
        <v>40</v>
      </c>
      <c r="W42" s="158">
        <f>SUM(W39:W41)</f>
        <v>3.35</v>
      </c>
      <c r="X42" s="156"/>
      <c r="Y42" s="156"/>
      <c r="Z42" s="156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M42" s="5"/>
    </row>
    <row r="43" spans="1:92" ht="20.25" customHeight="1">
      <c r="B43" s="459" t="s">
        <v>72</v>
      </c>
      <c r="C43" s="460"/>
      <c r="D43" s="460"/>
      <c r="E43" s="460"/>
      <c r="F43" s="460"/>
      <c r="G43" s="460"/>
      <c r="H43" s="460"/>
      <c r="I43" s="460"/>
      <c r="J43" s="460"/>
      <c r="K43" s="460"/>
      <c r="L43" s="460"/>
      <c r="M43" s="460"/>
      <c r="N43" s="460"/>
      <c r="O43" s="460"/>
      <c r="P43" s="460"/>
      <c r="Q43" s="460"/>
      <c r="R43" s="460"/>
      <c r="S43" s="460"/>
      <c r="T43" s="460"/>
      <c r="U43" s="460"/>
      <c r="V43" s="460"/>
      <c r="W43" s="460"/>
      <c r="X43" s="460"/>
      <c r="Y43" s="460"/>
      <c r="Z43" s="460"/>
      <c r="AA43" s="460"/>
      <c r="AB43" s="460"/>
      <c r="AC43" s="460"/>
      <c r="AD43" s="460"/>
      <c r="AE43" s="460"/>
      <c r="AF43" s="460"/>
      <c r="AG43" s="460"/>
      <c r="AH43" s="460"/>
      <c r="AI43" s="460"/>
      <c r="AJ43" s="461"/>
      <c r="AM43" s="5"/>
    </row>
    <row r="44" spans="1:92" ht="49.15" customHeight="1">
      <c r="A44" s="317"/>
      <c r="B44" s="145">
        <v>5</v>
      </c>
      <c r="C44" s="126" t="s">
        <v>73</v>
      </c>
      <c r="D44" s="55" t="s">
        <v>74</v>
      </c>
      <c r="E44" s="156">
        <v>50</v>
      </c>
      <c r="F44" s="156">
        <v>4</v>
      </c>
      <c r="G44" s="127">
        <f>E44</f>
        <v>50</v>
      </c>
      <c r="H44" s="128">
        <f>(G44*1)/25</f>
        <v>2</v>
      </c>
      <c r="I44" s="127">
        <f>(F44*25)-G44</f>
        <v>50</v>
      </c>
      <c r="J44" s="128">
        <f>(I44*1)/25</f>
        <v>2</v>
      </c>
      <c r="K44" s="154" t="s">
        <v>30</v>
      </c>
      <c r="L44" s="156">
        <v>15</v>
      </c>
      <c r="M44" s="152">
        <f>(L44*$F44)/$E44</f>
        <v>1.2</v>
      </c>
      <c r="N44" s="126">
        <v>30</v>
      </c>
      <c r="O44" s="156"/>
      <c r="P44" s="126"/>
      <c r="Q44" s="156">
        <v>25</v>
      </c>
      <c r="R44" s="152">
        <f>(Q44*$F44)/$E44</f>
        <v>2</v>
      </c>
      <c r="S44" s="156">
        <v>10</v>
      </c>
      <c r="T44" s="126"/>
      <c r="U44" s="126"/>
      <c r="V44" s="156">
        <v>10</v>
      </c>
      <c r="W44" s="152">
        <f>(V44*$F44)/$E44</f>
        <v>0.8</v>
      </c>
      <c r="X44" s="126">
        <v>30</v>
      </c>
      <c r="Y44" s="126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5" t="s">
        <v>53</v>
      </c>
      <c r="AM44" s="264"/>
    </row>
    <row r="45" spans="1:92" ht="47.45" customHeight="1">
      <c r="B45" s="145">
        <v>5</v>
      </c>
      <c r="C45" s="126" t="s">
        <v>75</v>
      </c>
      <c r="D45" s="153" t="s">
        <v>76</v>
      </c>
      <c r="E45" s="126">
        <v>20</v>
      </c>
      <c r="F45" s="126">
        <v>1</v>
      </c>
      <c r="G45" s="127">
        <f>E45</f>
        <v>20</v>
      </c>
      <c r="H45" s="128">
        <f>(G45*1)/25</f>
        <v>0.8</v>
      </c>
      <c r="I45" s="127">
        <f>(F45*25)-G45</f>
        <v>5</v>
      </c>
      <c r="J45" s="128">
        <f>(I45*1)/25</f>
        <v>0.2</v>
      </c>
      <c r="K45" s="381" t="s">
        <v>36</v>
      </c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>
        <v>20</v>
      </c>
      <c r="W45" s="152">
        <f>(V45*$F45)/$E45</f>
        <v>1</v>
      </c>
      <c r="X45" s="126">
        <v>30</v>
      </c>
      <c r="Y45" s="126"/>
      <c r="Z45" s="126"/>
      <c r="AA45" s="153"/>
      <c r="AB45" s="153"/>
      <c r="AC45" s="153"/>
      <c r="AD45" s="153"/>
      <c r="AE45" s="153"/>
      <c r="AF45" s="126"/>
      <c r="AG45" s="126"/>
      <c r="AH45" s="126"/>
      <c r="AI45" s="126"/>
      <c r="AJ45" s="126"/>
      <c r="AM45" s="265"/>
    </row>
    <row r="46" spans="1:92" ht="40.5" customHeight="1">
      <c r="B46" s="235"/>
      <c r="C46" s="126" t="s">
        <v>77</v>
      </c>
      <c r="D46" s="55" t="s">
        <v>78</v>
      </c>
      <c r="E46" s="156">
        <v>30</v>
      </c>
      <c r="F46" s="156">
        <v>2</v>
      </c>
      <c r="G46" s="127">
        <f>E46</f>
        <v>30</v>
      </c>
      <c r="H46" s="128">
        <f>(G46*1)/25</f>
        <v>1.2</v>
      </c>
      <c r="I46" s="127">
        <f>(F46*25)-G46</f>
        <v>20</v>
      </c>
      <c r="J46" s="128">
        <f>(I46*1)/30</f>
        <v>0.66666666666666663</v>
      </c>
      <c r="K46" s="462" t="s">
        <v>25</v>
      </c>
      <c r="L46" s="126"/>
      <c r="M46" s="126"/>
      <c r="N46" s="126"/>
      <c r="O46" s="126"/>
      <c r="P46" s="126"/>
      <c r="Q46" s="156">
        <v>15</v>
      </c>
      <c r="R46" s="152">
        <f>(Q46*$F46)/$E46</f>
        <v>1</v>
      </c>
      <c r="S46" s="156">
        <v>10</v>
      </c>
      <c r="T46" s="126"/>
      <c r="U46" s="126"/>
      <c r="V46" s="126">
        <v>15</v>
      </c>
      <c r="W46" s="152">
        <f>(V46*$F46)/$E46</f>
        <v>1</v>
      </c>
      <c r="X46" s="126">
        <v>30</v>
      </c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55"/>
      <c r="AJ46" s="155"/>
      <c r="AM46" s="264"/>
    </row>
    <row r="47" spans="1:92" ht="45.75" customHeight="1">
      <c r="B47" s="236"/>
      <c r="C47" s="126" t="s">
        <v>79</v>
      </c>
      <c r="D47" s="153" t="s">
        <v>78</v>
      </c>
      <c r="E47" s="156">
        <v>20</v>
      </c>
      <c r="F47" s="156">
        <v>1</v>
      </c>
      <c r="G47" s="127">
        <f>E47</f>
        <v>20</v>
      </c>
      <c r="H47" s="128">
        <f>(G47*1)/25</f>
        <v>0.8</v>
      </c>
      <c r="I47" s="127">
        <f>(F47*25)-G47</f>
        <v>5</v>
      </c>
      <c r="J47" s="128">
        <f>(I47*1)/30</f>
        <v>0.16666666666666666</v>
      </c>
      <c r="K47" s="463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>
        <v>20</v>
      </c>
      <c r="W47" s="152">
        <f>(V47*$F47)/$E47</f>
        <v>1</v>
      </c>
      <c r="X47" s="126">
        <v>30</v>
      </c>
      <c r="Y47" s="126"/>
      <c r="Z47" s="126"/>
      <c r="AA47" s="126"/>
      <c r="AB47" s="126"/>
      <c r="AC47" s="126"/>
      <c r="AD47" s="126"/>
      <c r="AE47" s="126"/>
      <c r="AF47" s="126"/>
      <c r="AG47" s="126"/>
      <c r="AH47" s="126"/>
      <c r="AI47" s="155"/>
      <c r="AJ47" s="155"/>
      <c r="AM47" s="265"/>
    </row>
    <row r="48" spans="1:92" ht="18.600000000000001" customHeight="1">
      <c r="B48" s="451" t="s">
        <v>54</v>
      </c>
      <c r="C48" s="451"/>
      <c r="D48" s="451"/>
      <c r="E48" s="156">
        <f t="shared" ref="E48:J48" si="14">SUM(E44:E47)</f>
        <v>120</v>
      </c>
      <c r="F48" s="156">
        <f t="shared" si="14"/>
        <v>8</v>
      </c>
      <c r="G48" s="156">
        <f t="shared" si="14"/>
        <v>120</v>
      </c>
      <c r="H48" s="158">
        <f t="shared" si="14"/>
        <v>4.8</v>
      </c>
      <c r="I48" s="156">
        <f t="shared" si="14"/>
        <v>80</v>
      </c>
      <c r="J48" s="158">
        <f t="shared" si="14"/>
        <v>3.0333333333333332</v>
      </c>
      <c r="K48" s="158"/>
      <c r="L48" s="156">
        <f>SUM(L44:L47)</f>
        <v>15</v>
      </c>
      <c r="M48" s="158">
        <f>SUM(M44:M47)</f>
        <v>1.2</v>
      </c>
      <c r="N48" s="156"/>
      <c r="O48" s="156"/>
      <c r="P48" s="156"/>
      <c r="Q48" s="156">
        <f>SUM(Q44:Q47)</f>
        <v>40</v>
      </c>
      <c r="R48" s="158">
        <f>SUM(R44:R47)</f>
        <v>3</v>
      </c>
      <c r="S48" s="156"/>
      <c r="T48" s="156"/>
      <c r="U48" s="156"/>
      <c r="V48" s="156">
        <f>SUM(V44:V47)</f>
        <v>65</v>
      </c>
      <c r="W48" s="158">
        <f>SUM(W44:W47)</f>
        <v>3.8</v>
      </c>
      <c r="X48" s="156"/>
      <c r="Y48" s="156"/>
      <c r="Z48" s="156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M48" s="5"/>
    </row>
    <row r="49" spans="1:118" hidden="1">
      <c r="B49" s="459"/>
      <c r="C49" s="460"/>
      <c r="D49" s="460"/>
      <c r="E49" s="460"/>
      <c r="F49" s="460"/>
      <c r="G49" s="460"/>
      <c r="H49" s="460"/>
      <c r="I49" s="460"/>
      <c r="J49" s="460"/>
      <c r="K49" s="460"/>
      <c r="L49" s="460"/>
      <c r="M49" s="460"/>
      <c r="N49" s="460"/>
      <c r="O49" s="460"/>
      <c r="P49" s="460"/>
      <c r="Q49" s="460"/>
      <c r="R49" s="460"/>
      <c r="S49" s="460"/>
      <c r="T49" s="460"/>
      <c r="U49" s="460"/>
      <c r="V49" s="460"/>
      <c r="W49" s="460"/>
      <c r="X49" s="460"/>
      <c r="Y49" s="460"/>
      <c r="Z49" s="460"/>
      <c r="AA49" s="460"/>
      <c r="AB49" s="460"/>
      <c r="AC49" s="460"/>
      <c r="AD49" s="460"/>
      <c r="AE49" s="460"/>
      <c r="AF49" s="460"/>
      <c r="AG49" s="460"/>
      <c r="AH49" s="460"/>
      <c r="AI49" s="460"/>
      <c r="AJ49" s="461"/>
      <c r="AM49" s="5"/>
    </row>
    <row r="50" spans="1:118" ht="1.9" customHeight="1">
      <c r="B50" s="343"/>
      <c r="C50" s="155"/>
      <c r="D50" s="153"/>
      <c r="E50" s="156"/>
      <c r="F50" s="156"/>
      <c r="G50" s="127"/>
      <c r="H50" s="128"/>
      <c r="I50" s="127"/>
      <c r="J50" s="128"/>
      <c r="K50" s="154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6"/>
      <c r="W50" s="152"/>
      <c r="X50" s="126"/>
      <c r="Y50" s="126"/>
      <c r="Z50" s="126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346"/>
      <c r="AM50" s="5"/>
    </row>
    <row r="51" spans="1:118" ht="19.899999999999999" customHeight="1">
      <c r="A51" s="459" t="s">
        <v>55</v>
      </c>
      <c r="B51" s="460"/>
      <c r="C51" s="460"/>
      <c r="D51" s="460"/>
      <c r="E51" s="460"/>
      <c r="F51" s="460"/>
      <c r="G51" s="460"/>
      <c r="H51" s="460"/>
      <c r="I51" s="460"/>
      <c r="J51" s="460"/>
      <c r="K51" s="460"/>
      <c r="L51" s="460"/>
      <c r="M51" s="460"/>
      <c r="N51" s="460"/>
      <c r="O51" s="460"/>
      <c r="P51" s="460"/>
      <c r="Q51" s="460"/>
      <c r="R51" s="460"/>
      <c r="S51" s="460"/>
      <c r="T51" s="460"/>
      <c r="U51" s="460"/>
      <c r="V51" s="460"/>
      <c r="W51" s="460"/>
      <c r="X51" s="460"/>
      <c r="Y51" s="460"/>
      <c r="Z51" s="460"/>
      <c r="AA51" s="460"/>
      <c r="AB51" s="460"/>
      <c r="AC51" s="460"/>
      <c r="AD51" s="460"/>
      <c r="AE51" s="460"/>
      <c r="AF51" s="460"/>
      <c r="AG51" s="460"/>
      <c r="AH51" s="460"/>
      <c r="AI51" s="460"/>
      <c r="AJ51" s="461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CI51" s="5"/>
      <c r="CJ51" s="5"/>
      <c r="CK51" s="5"/>
      <c r="DM51" s="92"/>
      <c r="DN51" s="92"/>
    </row>
    <row r="52" spans="1:118" ht="0.6" customHeight="1">
      <c r="B52" s="452"/>
      <c r="C52" s="453"/>
      <c r="D52" s="453"/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453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  <c r="AA52" s="453"/>
      <c r="AB52" s="453"/>
      <c r="AC52" s="453"/>
      <c r="AD52" s="453"/>
      <c r="AE52" s="453"/>
      <c r="AF52" s="453"/>
      <c r="AG52" s="453"/>
      <c r="AH52" s="453"/>
      <c r="AI52" s="453"/>
      <c r="AJ52" s="454"/>
      <c r="AM52" s="5"/>
    </row>
    <row r="53" spans="1:118" ht="47.25" customHeight="1">
      <c r="B53" s="145">
        <v>6</v>
      </c>
      <c r="C53" s="464" t="s">
        <v>56</v>
      </c>
      <c r="D53" s="465"/>
      <c r="E53" s="377">
        <v>20</v>
      </c>
      <c r="F53" s="377">
        <v>2</v>
      </c>
      <c r="G53" s="371">
        <f>E53</f>
        <v>20</v>
      </c>
      <c r="H53" s="372">
        <f>(G53*1)/25</f>
        <v>0.8</v>
      </c>
      <c r="I53" s="371">
        <f>(F53*25)-G53</f>
        <v>30</v>
      </c>
      <c r="J53" s="372">
        <f>(I53*1)/25</f>
        <v>1.2</v>
      </c>
      <c r="K53" s="373" t="s">
        <v>36</v>
      </c>
      <c r="L53" s="370"/>
      <c r="M53" s="374"/>
      <c r="N53" s="377"/>
      <c r="O53" s="377"/>
      <c r="P53" s="377"/>
      <c r="Q53" s="370">
        <v>0</v>
      </c>
      <c r="R53" s="374">
        <f t="shared" ref="R53" si="15">(Q53*$F53)/$E53</f>
        <v>0</v>
      </c>
      <c r="S53" s="377"/>
      <c r="T53" s="377"/>
      <c r="U53" s="377"/>
      <c r="V53" s="370">
        <f>E53</f>
        <v>20</v>
      </c>
      <c r="W53" s="374">
        <f t="shared" ref="W53" si="16">(V53*$F53)/$E53</f>
        <v>2</v>
      </c>
      <c r="X53" s="377"/>
      <c r="Y53" s="377"/>
      <c r="Z53" s="377"/>
      <c r="AA53" s="370"/>
      <c r="AB53" s="370"/>
      <c r="AC53" s="370"/>
      <c r="AD53" s="370"/>
      <c r="AE53" s="370"/>
      <c r="AF53" s="370"/>
      <c r="AG53" s="370"/>
      <c r="AH53" s="370"/>
      <c r="AI53" s="375"/>
      <c r="AJ53" s="153"/>
      <c r="AM53" s="265"/>
    </row>
    <row r="54" spans="1:118" ht="1.1499999999999999" customHeight="1">
      <c r="A54" s="317"/>
      <c r="B54" s="235"/>
      <c r="C54" s="126"/>
      <c r="D54" s="153"/>
      <c r="E54" s="126"/>
      <c r="F54" s="126"/>
      <c r="G54" s="127"/>
      <c r="H54" s="128"/>
      <c r="I54" s="127"/>
      <c r="J54" s="128"/>
      <c r="K54" s="154"/>
      <c r="L54" s="126"/>
      <c r="M54" s="152"/>
      <c r="N54" s="126"/>
      <c r="O54" s="126"/>
      <c r="P54" s="126"/>
      <c r="Q54" s="126"/>
      <c r="R54" s="126"/>
      <c r="S54" s="126"/>
      <c r="T54" s="126"/>
      <c r="U54" s="126"/>
      <c r="V54" s="126"/>
      <c r="W54" s="152"/>
      <c r="X54" s="126"/>
      <c r="Y54" s="126"/>
      <c r="Z54" s="126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M54" s="265"/>
    </row>
    <row r="55" spans="1:118" ht="19.899999999999999" customHeight="1">
      <c r="B55" s="451" t="s">
        <v>57</v>
      </c>
      <c r="C55" s="451"/>
      <c r="D55" s="451"/>
      <c r="E55" s="156">
        <f t="shared" ref="E55:J55" si="17">SUM(E53:E54)</f>
        <v>20</v>
      </c>
      <c r="F55" s="156">
        <f t="shared" si="17"/>
        <v>2</v>
      </c>
      <c r="G55" s="156">
        <f t="shared" si="17"/>
        <v>20</v>
      </c>
      <c r="H55" s="158">
        <f t="shared" si="17"/>
        <v>0.8</v>
      </c>
      <c r="I55" s="156">
        <f t="shared" si="17"/>
        <v>30</v>
      </c>
      <c r="J55" s="158">
        <f t="shared" si="17"/>
        <v>1.2</v>
      </c>
      <c r="K55" s="158"/>
      <c r="L55" s="156">
        <f>SUM(L53:L54)</f>
        <v>0</v>
      </c>
      <c r="M55" s="158">
        <f>SUM(M53:M54)</f>
        <v>0</v>
      </c>
      <c r="N55" s="156"/>
      <c r="O55" s="156"/>
      <c r="P55" s="156"/>
      <c r="Q55" s="156">
        <f>SUM(Q53:Q54)</f>
        <v>0</v>
      </c>
      <c r="R55" s="158">
        <f>SUM(R53:R54)</f>
        <v>0</v>
      </c>
      <c r="S55" s="156"/>
      <c r="T55" s="156"/>
      <c r="U55" s="156"/>
      <c r="V55" s="156">
        <f>SUM(V53:V54)</f>
        <v>20</v>
      </c>
      <c r="W55" s="158">
        <f>SUM(W53:W54)</f>
        <v>2</v>
      </c>
      <c r="X55" s="156"/>
      <c r="Y55" s="156"/>
      <c r="Z55" s="156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M55" s="5"/>
    </row>
    <row r="56" spans="1:118" ht="15.6" customHeight="1">
      <c r="B56" s="452"/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3"/>
      <c r="T56" s="453"/>
      <c r="U56" s="453"/>
      <c r="V56" s="453"/>
      <c r="W56" s="453"/>
      <c r="X56" s="453"/>
      <c r="Y56" s="453"/>
      <c r="Z56" s="453"/>
      <c r="AA56" s="453"/>
      <c r="AB56" s="453"/>
      <c r="AC56" s="453"/>
      <c r="AD56" s="453"/>
      <c r="AE56" s="453"/>
      <c r="AF56" s="453"/>
      <c r="AG56" s="453"/>
      <c r="AH56" s="453"/>
      <c r="AI56" s="454"/>
      <c r="AJ56" s="153"/>
      <c r="AM56" s="5"/>
    </row>
    <row r="57" spans="1:118" ht="1.1499999999999999" customHeight="1">
      <c r="B57" s="153"/>
      <c r="C57" s="126"/>
      <c r="D57" s="153"/>
      <c r="E57" s="126"/>
      <c r="F57" s="126"/>
      <c r="G57" s="127"/>
      <c r="H57" s="128"/>
      <c r="I57" s="127"/>
      <c r="J57" s="128"/>
      <c r="K57" s="154"/>
      <c r="L57" s="126"/>
      <c r="M57" s="152"/>
      <c r="N57" s="126"/>
      <c r="O57" s="126"/>
      <c r="P57" s="126"/>
      <c r="Q57" s="126"/>
      <c r="R57" s="126"/>
      <c r="S57" s="126"/>
      <c r="T57" s="126"/>
      <c r="U57" s="126"/>
      <c r="V57" s="126"/>
      <c r="W57" s="152"/>
      <c r="X57" s="126"/>
      <c r="Y57" s="126"/>
      <c r="Z57" s="126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M57" s="265"/>
    </row>
    <row r="58" spans="1:118" ht="1.1499999999999999" customHeight="1">
      <c r="B58" s="153"/>
      <c r="C58" s="126"/>
      <c r="D58" s="153"/>
      <c r="E58" s="126"/>
      <c r="F58" s="126"/>
      <c r="G58" s="127"/>
      <c r="H58" s="128"/>
      <c r="I58" s="127"/>
      <c r="J58" s="128"/>
      <c r="K58" s="154"/>
      <c r="L58" s="126"/>
      <c r="M58" s="152"/>
      <c r="N58" s="126"/>
      <c r="O58" s="126"/>
      <c r="P58" s="126"/>
      <c r="Q58" s="126"/>
      <c r="R58" s="126"/>
      <c r="S58" s="126"/>
      <c r="T58" s="126"/>
      <c r="U58" s="126"/>
      <c r="V58" s="126"/>
      <c r="W58" s="152"/>
      <c r="X58" s="126"/>
      <c r="Y58" s="126"/>
      <c r="Z58" s="126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M58" s="265"/>
    </row>
    <row r="59" spans="1:118" ht="1.1499999999999999" customHeight="1">
      <c r="B59" s="451"/>
      <c r="C59" s="451"/>
      <c r="D59" s="451"/>
      <c r="E59" s="156"/>
      <c r="F59" s="156"/>
      <c r="G59" s="156"/>
      <c r="H59" s="158"/>
      <c r="I59" s="156"/>
      <c r="J59" s="158"/>
      <c r="K59" s="158"/>
      <c r="L59" s="156"/>
      <c r="M59" s="158"/>
      <c r="N59" s="156"/>
      <c r="O59" s="156"/>
      <c r="P59" s="156"/>
      <c r="Q59" s="156"/>
      <c r="R59" s="158"/>
      <c r="S59" s="156"/>
      <c r="T59" s="156"/>
      <c r="U59" s="156"/>
      <c r="V59" s="156"/>
      <c r="W59" s="158"/>
      <c r="X59" s="156"/>
      <c r="Y59" s="156"/>
      <c r="Z59" s="156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M59" s="5"/>
    </row>
    <row r="60" spans="1:118" ht="24" customHeight="1">
      <c r="B60" s="455" t="s">
        <v>80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  <c r="AA60" s="456"/>
      <c r="AB60" s="456"/>
      <c r="AC60" s="456"/>
      <c r="AD60" s="456"/>
      <c r="AE60" s="456"/>
      <c r="AF60" s="456"/>
      <c r="AG60" s="456"/>
      <c r="AH60" s="456"/>
      <c r="AI60" s="456"/>
      <c r="AJ60" s="456"/>
      <c r="AM60" s="5"/>
    </row>
    <row r="61" spans="1:118" ht="30" customHeight="1">
      <c r="B61" s="235">
        <v>7</v>
      </c>
      <c r="C61" s="126" t="s">
        <v>81</v>
      </c>
      <c r="D61" s="153" t="s">
        <v>35</v>
      </c>
      <c r="E61" s="376">
        <v>70</v>
      </c>
      <c r="F61" s="376">
        <v>4</v>
      </c>
      <c r="G61" s="127">
        <f>E61</f>
        <v>70</v>
      </c>
      <c r="H61" s="128">
        <f>(G61*1)/25</f>
        <v>2.8</v>
      </c>
      <c r="I61" s="127">
        <f>(F61*25)-G61</f>
        <v>30</v>
      </c>
      <c r="J61" s="128">
        <f>(I61*1)/25</f>
        <v>1.2</v>
      </c>
      <c r="K61" s="154" t="s">
        <v>36</v>
      </c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52"/>
      <c r="X61" s="126"/>
      <c r="Y61" s="126"/>
      <c r="Z61" s="126"/>
      <c r="AA61" s="126">
        <v>70</v>
      </c>
      <c r="AB61" s="152">
        <f>(AA61*$F61)/$E61</f>
        <v>4</v>
      </c>
      <c r="AC61" s="126">
        <v>10</v>
      </c>
      <c r="AD61" s="126">
        <v>30</v>
      </c>
      <c r="AE61" s="126"/>
      <c r="AF61" s="126"/>
      <c r="AG61" s="126"/>
      <c r="AH61" s="126"/>
      <c r="AI61" s="126"/>
      <c r="AJ61" s="126"/>
      <c r="AM61" s="265"/>
    </row>
    <row r="62" spans="1:118" ht="18" customHeight="1">
      <c r="B62" s="455" t="s">
        <v>82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  <c r="AA62" s="456"/>
      <c r="AB62" s="456"/>
      <c r="AC62" s="456"/>
      <c r="AD62" s="456"/>
      <c r="AE62" s="456"/>
      <c r="AF62" s="456"/>
      <c r="AG62" s="456"/>
      <c r="AH62" s="456"/>
      <c r="AI62" s="456"/>
      <c r="AJ62" s="456"/>
      <c r="AM62" s="5"/>
    </row>
    <row r="63" spans="1:118">
      <c r="B63" s="235">
        <v>8</v>
      </c>
      <c r="C63" s="126" t="s">
        <v>83</v>
      </c>
      <c r="D63" s="153" t="s">
        <v>84</v>
      </c>
      <c r="E63" s="126">
        <v>50</v>
      </c>
      <c r="F63" s="126">
        <v>2</v>
      </c>
      <c r="G63" s="127">
        <v>2</v>
      </c>
      <c r="H63" s="128">
        <f>(G63*1)/25</f>
        <v>0.08</v>
      </c>
      <c r="I63" s="127">
        <f>(F63*25)-G63</f>
        <v>48</v>
      </c>
      <c r="J63" s="128">
        <f>(I63*1)/25</f>
        <v>1.92</v>
      </c>
      <c r="K63" s="154" t="s">
        <v>25</v>
      </c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  <c r="AC63" s="126"/>
      <c r="AD63" s="126"/>
      <c r="AE63" s="126"/>
      <c r="AF63" s="126">
        <f>E63</f>
        <v>50</v>
      </c>
      <c r="AG63" s="152">
        <f>(AF63*$F63)/$E63</f>
        <v>2</v>
      </c>
      <c r="AH63" s="126"/>
      <c r="AI63" s="126"/>
      <c r="AJ63" s="126"/>
      <c r="AM63" s="265"/>
      <c r="CI63" s="93"/>
      <c r="CJ63" s="93"/>
      <c r="CK63" s="93"/>
      <c r="CL63" s="44"/>
      <c r="CM63" s="44"/>
      <c r="CN63" s="44"/>
    </row>
    <row r="64" spans="1:118" ht="21" customHeight="1">
      <c r="B64" s="451" t="s">
        <v>85</v>
      </c>
      <c r="C64" s="451"/>
      <c r="D64" s="451"/>
      <c r="E64" s="126">
        <f>SUM(E37,E42,E48,E50,E55,E61,E63)</f>
        <v>430</v>
      </c>
      <c r="F64" s="126">
        <f t="shared" ref="F64:J64" si="18">SUM(F37,F42,F48,F50,F55,F61,F63)</f>
        <v>30</v>
      </c>
      <c r="G64" s="126">
        <f t="shared" si="18"/>
        <v>382</v>
      </c>
      <c r="H64" s="157">
        <f t="shared" si="18"/>
        <v>15.28</v>
      </c>
      <c r="I64" s="126">
        <f t="shared" si="18"/>
        <v>368</v>
      </c>
      <c r="J64" s="157">
        <f t="shared" si="18"/>
        <v>14.553333333333333</v>
      </c>
      <c r="K64" s="157"/>
      <c r="L64" s="126">
        <f>SUM(L37,L42,L48,L50,L55,L61,L63)</f>
        <v>50</v>
      </c>
      <c r="M64" s="157">
        <f>SUM(M37,M42,M48,M50,M55,M61,M63)</f>
        <v>3.9249999999999998</v>
      </c>
      <c r="N64" s="126"/>
      <c r="O64" s="126"/>
      <c r="P64" s="126"/>
      <c r="Q64" s="126">
        <f>SUM(Q37,Q42,Q48,Q50,Q55,Q61,Q63)</f>
        <v>115</v>
      </c>
      <c r="R64" s="157">
        <f>SUM(R37,R42,R48,R50,R55,R61,R63)</f>
        <v>9.3249999999999993</v>
      </c>
      <c r="S64" s="126"/>
      <c r="T64" s="126"/>
      <c r="U64" s="126"/>
      <c r="V64" s="126">
        <f>SUM(V37,V42,V48,V50,V55,V61,V63)</f>
        <v>145</v>
      </c>
      <c r="W64" s="157">
        <f>SUM(W37,W42,W48,W50,W55,W61,W63)</f>
        <v>10.75</v>
      </c>
      <c r="X64" s="126"/>
      <c r="Y64" s="126"/>
      <c r="Z64" s="126"/>
      <c r="AA64" s="126">
        <f>SUM(AA37,AA42,AA48,AA50,AA55,AA61,AA63)</f>
        <v>70</v>
      </c>
      <c r="AB64" s="157">
        <f>SUM(AB37,AB42,AB48,AB50,AB55,AB61,AB63)</f>
        <v>4</v>
      </c>
      <c r="AC64" s="126"/>
      <c r="AD64" s="126"/>
      <c r="AE64" s="126"/>
      <c r="AF64" s="126">
        <f>SUM(AF37,AF42,AF48,AF50,AF55,AF61,AF63)</f>
        <v>50</v>
      </c>
      <c r="AG64" s="157">
        <f>SUM(AG37,AG42,AG48,AG50,AG55,AG61,AG63)</f>
        <v>2</v>
      </c>
      <c r="AH64" s="126"/>
      <c r="AI64" s="126"/>
      <c r="AJ64" s="126"/>
      <c r="AM64" s="5"/>
    </row>
    <row r="65" spans="1:39" ht="15.75" customHeight="1">
      <c r="B65" s="451" t="s">
        <v>86</v>
      </c>
      <c r="C65" s="451"/>
      <c r="D65" s="451"/>
      <c r="E65" s="451"/>
      <c r="F65" s="451"/>
      <c r="G65" s="451"/>
      <c r="H65" s="451"/>
      <c r="I65" s="451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451"/>
      <c r="AG65" s="451"/>
      <c r="AH65" s="451"/>
      <c r="AI65" s="451"/>
      <c r="AJ65" s="451"/>
      <c r="AM65" s="5"/>
    </row>
    <row r="66" spans="1:39" ht="15.75" customHeight="1">
      <c r="B66" s="475" t="s">
        <v>59</v>
      </c>
      <c r="C66" s="456" t="s">
        <v>2</v>
      </c>
      <c r="D66" s="456" t="s">
        <v>3</v>
      </c>
      <c r="E66" s="457" t="s">
        <v>4</v>
      </c>
      <c r="F66" s="457"/>
      <c r="G66" s="455" t="s">
        <v>87</v>
      </c>
      <c r="H66" s="455"/>
      <c r="I66" s="455"/>
      <c r="J66" s="455"/>
      <c r="K66" s="455"/>
      <c r="L66" s="455"/>
      <c r="M66" s="455"/>
      <c r="N66" s="455"/>
      <c r="O66" s="455"/>
      <c r="P66" s="455"/>
      <c r="Q66" s="455"/>
      <c r="R66" s="455"/>
      <c r="S66" s="455"/>
      <c r="T66" s="455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5"/>
      <c r="AI66" s="455"/>
      <c r="AJ66" s="455"/>
      <c r="AM66" s="500"/>
    </row>
    <row r="67" spans="1:39" ht="21.75" customHeight="1">
      <c r="B67" s="476"/>
      <c r="C67" s="456"/>
      <c r="D67" s="456"/>
      <c r="E67" s="458" t="s">
        <v>6</v>
      </c>
      <c r="F67" s="458" t="s">
        <v>7</v>
      </c>
      <c r="G67" s="474" t="s">
        <v>88</v>
      </c>
      <c r="H67" s="470" t="s">
        <v>7</v>
      </c>
      <c r="I67" s="458" t="s">
        <v>89</v>
      </c>
      <c r="J67" s="470" t="s">
        <v>7</v>
      </c>
      <c r="K67" s="471" t="s">
        <v>10</v>
      </c>
      <c r="L67" s="455" t="s">
        <v>11</v>
      </c>
      <c r="M67" s="455"/>
      <c r="N67" s="455"/>
      <c r="O67" s="455"/>
      <c r="P67" s="455"/>
      <c r="Q67" s="455"/>
      <c r="R67" s="455"/>
      <c r="S67" s="455"/>
      <c r="T67" s="455"/>
      <c r="U67" s="455"/>
      <c r="V67" s="455"/>
      <c r="W67" s="455"/>
      <c r="X67" s="455"/>
      <c r="Y67" s="455"/>
      <c r="Z67" s="455"/>
      <c r="AA67" s="455" t="s">
        <v>12</v>
      </c>
      <c r="AB67" s="455"/>
      <c r="AC67" s="455"/>
      <c r="AD67" s="455"/>
      <c r="AE67" s="455"/>
      <c r="AF67" s="455"/>
      <c r="AG67" s="455"/>
      <c r="AH67" s="455"/>
      <c r="AI67" s="455"/>
      <c r="AJ67" s="455"/>
      <c r="AM67" s="500"/>
    </row>
    <row r="68" spans="1:39" ht="43.5" customHeight="1">
      <c r="B68" s="476"/>
      <c r="C68" s="456"/>
      <c r="D68" s="456"/>
      <c r="E68" s="458"/>
      <c r="F68" s="458"/>
      <c r="G68" s="474"/>
      <c r="H68" s="470"/>
      <c r="I68" s="458"/>
      <c r="J68" s="470"/>
      <c r="K68" s="472"/>
      <c r="L68" s="459" t="s">
        <v>855</v>
      </c>
      <c r="M68" s="460"/>
      <c r="N68" s="460"/>
      <c r="O68" s="460"/>
      <c r="P68" s="461"/>
      <c r="Q68" s="459" t="s">
        <v>13</v>
      </c>
      <c r="R68" s="460"/>
      <c r="S68" s="460"/>
      <c r="T68" s="460"/>
      <c r="U68" s="461"/>
      <c r="V68" s="459" t="s">
        <v>14</v>
      </c>
      <c r="W68" s="460"/>
      <c r="X68" s="460"/>
      <c r="Y68" s="460"/>
      <c r="Z68" s="461"/>
      <c r="AA68" s="455" t="s">
        <v>15</v>
      </c>
      <c r="AB68" s="455"/>
      <c r="AC68" s="455"/>
      <c r="AD68" s="455"/>
      <c r="AE68" s="455"/>
      <c r="AF68" s="455" t="s">
        <v>16</v>
      </c>
      <c r="AG68" s="455"/>
      <c r="AH68" s="455"/>
      <c r="AI68" s="455"/>
      <c r="AJ68" s="455"/>
      <c r="AM68" s="500"/>
    </row>
    <row r="69" spans="1:39" ht="36" customHeight="1">
      <c r="B69" s="477"/>
      <c r="C69" s="456"/>
      <c r="D69" s="456"/>
      <c r="E69" s="458"/>
      <c r="F69" s="458"/>
      <c r="G69" s="474"/>
      <c r="H69" s="470"/>
      <c r="I69" s="458"/>
      <c r="J69" s="470"/>
      <c r="K69" s="473"/>
      <c r="L69" s="145" t="s">
        <v>17</v>
      </c>
      <c r="M69" s="146" t="s">
        <v>7</v>
      </c>
      <c r="N69" s="146" t="s">
        <v>18</v>
      </c>
      <c r="O69" s="145" t="s">
        <v>19</v>
      </c>
      <c r="P69" s="125" t="s">
        <v>20</v>
      </c>
      <c r="Q69" s="145" t="s">
        <v>17</v>
      </c>
      <c r="R69" s="146" t="s">
        <v>7</v>
      </c>
      <c r="S69" s="146" t="s">
        <v>18</v>
      </c>
      <c r="T69" s="145" t="s">
        <v>19</v>
      </c>
      <c r="U69" s="125" t="s">
        <v>20</v>
      </c>
      <c r="V69" s="145" t="s">
        <v>17</v>
      </c>
      <c r="W69" s="146" t="s">
        <v>7</v>
      </c>
      <c r="X69" s="146" t="s">
        <v>18</v>
      </c>
      <c r="Y69" s="145" t="s">
        <v>19</v>
      </c>
      <c r="Z69" s="125" t="s">
        <v>20</v>
      </c>
      <c r="AA69" s="145" t="s">
        <v>17</v>
      </c>
      <c r="AB69" s="146" t="s">
        <v>7</v>
      </c>
      <c r="AC69" s="146" t="s">
        <v>21</v>
      </c>
      <c r="AD69" s="146" t="s">
        <v>18</v>
      </c>
      <c r="AE69" s="145" t="s">
        <v>19</v>
      </c>
      <c r="AF69" s="145" t="s">
        <v>17</v>
      </c>
      <c r="AG69" s="146" t="s">
        <v>7</v>
      </c>
      <c r="AH69" s="146" t="s">
        <v>21</v>
      </c>
      <c r="AI69" s="146" t="s">
        <v>18</v>
      </c>
      <c r="AJ69" s="145" t="s">
        <v>19</v>
      </c>
      <c r="AM69" s="500"/>
    </row>
    <row r="70" spans="1:39" ht="19.5" customHeight="1">
      <c r="B70" s="455" t="s">
        <v>22</v>
      </c>
      <c r="C70" s="455"/>
      <c r="D70" s="455"/>
      <c r="E70" s="455"/>
      <c r="F70" s="455"/>
      <c r="G70" s="455"/>
      <c r="H70" s="455"/>
      <c r="I70" s="455"/>
      <c r="J70" s="455"/>
      <c r="K70" s="455"/>
      <c r="L70" s="455"/>
      <c r="M70" s="455"/>
      <c r="N70" s="455"/>
      <c r="O70" s="455"/>
      <c r="P70" s="455"/>
      <c r="Q70" s="455"/>
      <c r="R70" s="455"/>
      <c r="S70" s="455"/>
      <c r="T70" s="455"/>
      <c r="U70" s="455"/>
      <c r="V70" s="455"/>
      <c r="W70" s="455"/>
      <c r="X70" s="455"/>
      <c r="Y70" s="455"/>
      <c r="Z70" s="455"/>
      <c r="AA70" s="455"/>
      <c r="AB70" s="455"/>
      <c r="AC70" s="455"/>
      <c r="AD70" s="455"/>
      <c r="AE70" s="455"/>
      <c r="AF70" s="455"/>
      <c r="AG70" s="455"/>
      <c r="AH70" s="455"/>
      <c r="AI70" s="455"/>
      <c r="AJ70" s="455"/>
      <c r="AM70" s="5"/>
    </row>
    <row r="71" spans="1:39" ht="25.5">
      <c r="A71" s="317"/>
      <c r="B71" s="145">
        <v>1</v>
      </c>
      <c r="C71" s="126" t="s">
        <v>90</v>
      </c>
      <c r="D71" s="153" t="s">
        <v>91</v>
      </c>
      <c r="E71" s="376">
        <v>40</v>
      </c>
      <c r="F71" s="376">
        <v>3</v>
      </c>
      <c r="G71" s="127">
        <f>E71</f>
        <v>40</v>
      </c>
      <c r="H71" s="128">
        <f>(G71*1)/25</f>
        <v>1.6</v>
      </c>
      <c r="I71" s="127">
        <f>(F71*25)-G71</f>
        <v>35</v>
      </c>
      <c r="J71" s="128">
        <f>(I71*1)/25</f>
        <v>1.4</v>
      </c>
      <c r="K71" s="154" t="s">
        <v>25</v>
      </c>
      <c r="L71" s="126">
        <v>10</v>
      </c>
      <c r="M71" s="152">
        <f>(L71*$F71)/$E71</f>
        <v>0.75</v>
      </c>
      <c r="N71" s="126">
        <v>30</v>
      </c>
      <c r="O71" s="126"/>
      <c r="P71" s="126"/>
      <c r="Q71" s="126">
        <v>20</v>
      </c>
      <c r="R71" s="152">
        <f>(Q71*$F71)/$E71</f>
        <v>1.5</v>
      </c>
      <c r="S71" s="126">
        <v>10</v>
      </c>
      <c r="U71" s="126"/>
      <c r="V71" s="126">
        <v>10</v>
      </c>
      <c r="W71" s="152">
        <f>(V71*$F71)/$E71</f>
        <v>0.75</v>
      </c>
      <c r="X71" s="126">
        <v>30</v>
      </c>
      <c r="Y71" s="126"/>
      <c r="Z71" s="126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M71" s="265"/>
    </row>
    <row r="72" spans="1:39">
      <c r="B72" s="451" t="s">
        <v>26</v>
      </c>
      <c r="C72" s="451"/>
      <c r="D72" s="451"/>
      <c r="E72" s="126">
        <f t="shared" ref="E72:J72" si="19">SUM(E71)</f>
        <v>40</v>
      </c>
      <c r="F72" s="126">
        <f t="shared" si="19"/>
        <v>3</v>
      </c>
      <c r="G72" s="126">
        <f t="shared" si="19"/>
        <v>40</v>
      </c>
      <c r="H72" s="157">
        <f t="shared" si="19"/>
        <v>1.6</v>
      </c>
      <c r="I72" s="126">
        <f t="shared" si="19"/>
        <v>35</v>
      </c>
      <c r="J72" s="157">
        <f t="shared" si="19"/>
        <v>1.4</v>
      </c>
      <c r="K72" s="157"/>
      <c r="L72" s="126">
        <f>SUM(L71)</f>
        <v>10</v>
      </c>
      <c r="M72" s="152">
        <f>(L72*$F72)/$E72</f>
        <v>0.75</v>
      </c>
      <c r="N72" s="126"/>
      <c r="O72" s="126"/>
      <c r="P72" s="126"/>
      <c r="Q72" s="126">
        <f>SUM(Q71)</f>
        <v>20</v>
      </c>
      <c r="R72" s="152">
        <f>(Q72*$F72)/$E72</f>
        <v>1.5</v>
      </c>
      <c r="S72" s="126"/>
      <c r="T72" s="126"/>
      <c r="U72" s="126"/>
      <c r="V72" s="126">
        <f>SUM(V71)</f>
        <v>10</v>
      </c>
      <c r="W72" s="152">
        <f>(V72*$F72)/$E72</f>
        <v>0.75</v>
      </c>
      <c r="X72" s="126"/>
      <c r="Y72" s="126"/>
      <c r="Z72" s="126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M72" s="5"/>
    </row>
    <row r="73" spans="1:39" ht="21" customHeight="1">
      <c r="B73" s="455" t="s">
        <v>27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5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/>
      <c r="AH73" s="455"/>
      <c r="AI73" s="455"/>
      <c r="AJ73" s="455"/>
      <c r="AM73" s="5"/>
    </row>
    <row r="74" spans="1:39" ht="43.5" customHeight="1">
      <c r="A74" s="317"/>
      <c r="B74" s="235">
        <v>2</v>
      </c>
      <c r="C74" s="126" t="s">
        <v>92</v>
      </c>
      <c r="D74" s="153" t="s">
        <v>93</v>
      </c>
      <c r="E74" s="126">
        <v>60</v>
      </c>
      <c r="F74" s="126">
        <v>5</v>
      </c>
      <c r="G74" s="127">
        <f>E74</f>
        <v>60</v>
      </c>
      <c r="H74" s="128">
        <f>(G74*1)/25</f>
        <v>2.4</v>
      </c>
      <c r="I74" s="127">
        <f>(F74*25)-G74</f>
        <v>65</v>
      </c>
      <c r="J74" s="128">
        <f>(I74*1)/25</f>
        <v>2.6</v>
      </c>
      <c r="K74" s="154" t="s">
        <v>25</v>
      </c>
      <c r="L74" s="126">
        <v>10</v>
      </c>
      <c r="M74" s="152">
        <f>(L74*$F74)/$E74</f>
        <v>0.83333333333333337</v>
      </c>
      <c r="N74" s="126">
        <v>30</v>
      </c>
      <c r="O74" s="126"/>
      <c r="P74" s="126"/>
      <c r="Q74" s="126">
        <v>30</v>
      </c>
      <c r="R74" s="152">
        <f>(Q74*$F74)/$E74</f>
        <v>2.5</v>
      </c>
      <c r="S74" s="126">
        <v>10</v>
      </c>
      <c r="T74" s="126"/>
      <c r="U74" s="126"/>
      <c r="V74" s="126">
        <v>20</v>
      </c>
      <c r="W74" s="152">
        <f>(V74*$F74)/$E74</f>
        <v>1.6666666666666667</v>
      </c>
      <c r="X74" s="126">
        <v>30</v>
      </c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M74" s="265"/>
    </row>
    <row r="75" spans="1:39" ht="45" customHeight="1">
      <c r="A75" s="317"/>
      <c r="B75" s="235">
        <v>3</v>
      </c>
      <c r="C75" s="126" t="s">
        <v>94</v>
      </c>
      <c r="D75" s="153" t="s">
        <v>95</v>
      </c>
      <c r="E75" s="376">
        <v>50</v>
      </c>
      <c r="F75" s="376">
        <v>4</v>
      </c>
      <c r="G75" s="127">
        <f>E75</f>
        <v>50</v>
      </c>
      <c r="H75" s="128">
        <f>(G75*1)/25</f>
        <v>2</v>
      </c>
      <c r="I75" s="127">
        <f>(F75*25)-G75</f>
        <v>50</v>
      </c>
      <c r="J75" s="128">
        <f>(I75*1)/25</f>
        <v>2</v>
      </c>
      <c r="K75" s="154" t="s">
        <v>30</v>
      </c>
      <c r="L75" s="126">
        <v>10</v>
      </c>
      <c r="M75" s="152">
        <f>(L75*$F75)/$E75</f>
        <v>0.8</v>
      </c>
      <c r="N75" s="126">
        <v>30</v>
      </c>
      <c r="O75" s="126"/>
      <c r="P75" s="126"/>
      <c r="Q75" s="126">
        <v>20</v>
      </c>
      <c r="R75" s="152">
        <f>(Q75*$F75)/$E75</f>
        <v>1.6</v>
      </c>
      <c r="S75" s="126">
        <v>10</v>
      </c>
      <c r="T75" s="126"/>
      <c r="U75" s="126"/>
      <c r="V75" s="126">
        <v>20</v>
      </c>
      <c r="W75" s="152">
        <f>(V75*$F75)/$E75</f>
        <v>1.6</v>
      </c>
      <c r="X75" s="126">
        <v>30</v>
      </c>
      <c r="Y75" s="126"/>
      <c r="Z75" s="126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M75" s="265"/>
    </row>
    <row r="76" spans="1:39" ht="43.9" customHeight="1">
      <c r="B76" s="145"/>
      <c r="C76" s="334" t="s">
        <v>96</v>
      </c>
      <c r="D76" s="332" t="s">
        <v>97</v>
      </c>
      <c r="E76" s="334">
        <v>15</v>
      </c>
      <c r="F76" s="334">
        <v>1</v>
      </c>
      <c r="G76" s="339">
        <f>E76</f>
        <v>15</v>
      </c>
      <c r="H76" s="340">
        <f>(G76*1)/25</f>
        <v>0.6</v>
      </c>
      <c r="I76" s="339">
        <f>(F76*25)-G76</f>
        <v>10</v>
      </c>
      <c r="J76" s="340">
        <f>(I76*1)/25</f>
        <v>0.4</v>
      </c>
      <c r="K76" s="333" t="s">
        <v>25</v>
      </c>
      <c r="L76" s="334">
        <v>5</v>
      </c>
      <c r="M76" s="341">
        <f>(L76*$F76)/$E76</f>
        <v>0.33333333333333331</v>
      </c>
      <c r="N76" s="334">
        <v>30</v>
      </c>
      <c r="O76" s="334"/>
      <c r="P76" s="334"/>
      <c r="Q76" s="334"/>
      <c r="R76" s="341">
        <f>(Q76*$F76)/$E76</f>
        <v>0</v>
      </c>
      <c r="S76" s="334"/>
      <c r="T76" s="334"/>
      <c r="U76" s="334"/>
      <c r="V76" s="334">
        <v>10</v>
      </c>
      <c r="W76" s="341">
        <f>(V76*$F76)/$E76</f>
        <v>0.66666666666666663</v>
      </c>
      <c r="X76" s="334">
        <v>30</v>
      </c>
      <c r="Y76" s="334"/>
      <c r="Z76" s="334"/>
      <c r="AA76" s="334"/>
      <c r="AB76" s="334"/>
      <c r="AC76" s="334"/>
      <c r="AD76" s="334"/>
      <c r="AE76" s="334"/>
      <c r="AF76" s="334"/>
      <c r="AG76" s="334"/>
      <c r="AH76" s="334"/>
      <c r="AI76" s="334"/>
      <c r="AJ76" s="334"/>
      <c r="AM76" s="265"/>
    </row>
    <row r="77" spans="1:39" ht="42.75" customHeight="1">
      <c r="B77" s="145">
        <v>4</v>
      </c>
      <c r="C77" s="334" t="s">
        <v>98</v>
      </c>
      <c r="D77" s="332" t="s">
        <v>99</v>
      </c>
      <c r="E77" s="334">
        <v>15</v>
      </c>
      <c r="F77" s="334">
        <v>1</v>
      </c>
      <c r="G77" s="339">
        <f>E77</f>
        <v>15</v>
      </c>
      <c r="H77" s="340">
        <f>(G77*1)/25</f>
        <v>0.6</v>
      </c>
      <c r="I77" s="339">
        <f>(F77*25)-G77</f>
        <v>10</v>
      </c>
      <c r="J77" s="340">
        <f>(I77*1)/25</f>
        <v>0.4</v>
      </c>
      <c r="K77" s="333" t="s">
        <v>25</v>
      </c>
      <c r="L77" s="334">
        <v>5</v>
      </c>
      <c r="M77" s="341">
        <f>(L77*$F77)/$E77</f>
        <v>0.33333333333333331</v>
      </c>
      <c r="N77" s="334">
        <v>30</v>
      </c>
      <c r="O77" s="334"/>
      <c r="P77" s="334"/>
      <c r="Q77" s="334"/>
      <c r="R77" s="341">
        <f>(Q77*$F77)/$E77</f>
        <v>0</v>
      </c>
      <c r="S77" s="334"/>
      <c r="T77" s="334"/>
      <c r="U77" s="334"/>
      <c r="V77" s="334">
        <v>10</v>
      </c>
      <c r="W77" s="341">
        <f>(V77*$F77)/$E77</f>
        <v>0.66666666666666663</v>
      </c>
      <c r="X77" s="334">
        <v>30</v>
      </c>
      <c r="Y77" s="334"/>
      <c r="Z77" s="334"/>
      <c r="AA77" s="334"/>
      <c r="AB77" s="334"/>
      <c r="AC77" s="334"/>
      <c r="AD77" s="334"/>
      <c r="AE77" s="334"/>
      <c r="AF77" s="334"/>
      <c r="AG77" s="334"/>
      <c r="AH77" s="334"/>
      <c r="AI77" s="334"/>
      <c r="AJ77" s="334"/>
      <c r="AM77" s="265"/>
    </row>
    <row r="78" spans="1:39">
      <c r="B78" s="451" t="s">
        <v>37</v>
      </c>
      <c r="C78" s="451"/>
      <c r="D78" s="451"/>
      <c r="E78" s="156">
        <f t="shared" ref="E78:J78" si="20">SUM(E74:E77)</f>
        <v>140</v>
      </c>
      <c r="F78" s="156">
        <f t="shared" si="20"/>
        <v>11</v>
      </c>
      <c r="G78" s="156">
        <f t="shared" si="20"/>
        <v>140</v>
      </c>
      <c r="H78" s="158">
        <f t="shared" si="20"/>
        <v>5.6</v>
      </c>
      <c r="I78" s="156">
        <f t="shared" si="20"/>
        <v>135</v>
      </c>
      <c r="J78" s="158">
        <f t="shared" si="20"/>
        <v>5.4</v>
      </c>
      <c r="K78" s="158"/>
      <c r="L78" s="126">
        <f>SUM(L74:L77)</f>
        <v>30</v>
      </c>
      <c r="M78" s="157">
        <f>SUM(M74:M77)</f>
        <v>2.2999999999999998</v>
      </c>
      <c r="N78" s="156"/>
      <c r="O78" s="156"/>
      <c r="P78" s="156"/>
      <c r="Q78" s="156">
        <f>SUM(Q74:Q77)</f>
        <v>50</v>
      </c>
      <c r="R78" s="157">
        <f>SUM(R74:R77)</f>
        <v>4.0999999999999996</v>
      </c>
      <c r="S78" s="156"/>
      <c r="T78" s="156"/>
      <c r="U78" s="156"/>
      <c r="V78" s="156">
        <f>SUM(V74:V77)</f>
        <v>60</v>
      </c>
      <c r="W78" s="157">
        <f>SUM(W74:W77)</f>
        <v>4.5999999999999996</v>
      </c>
      <c r="X78" s="156"/>
      <c r="Y78" s="156"/>
      <c r="Z78" s="156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M78" s="5"/>
    </row>
    <row r="79" spans="1:39" ht="14.25" customHeight="1">
      <c r="B79" s="455" t="s">
        <v>100</v>
      </c>
      <c r="C79" s="455"/>
      <c r="D79" s="455"/>
      <c r="E79" s="455"/>
      <c r="F79" s="455"/>
      <c r="G79" s="455"/>
      <c r="H79" s="455"/>
      <c r="I79" s="455"/>
      <c r="J79" s="455"/>
      <c r="K79" s="455"/>
      <c r="L79" s="455"/>
      <c r="M79" s="455"/>
      <c r="N79" s="455"/>
      <c r="O79" s="455"/>
      <c r="P79" s="455"/>
      <c r="Q79" s="455"/>
      <c r="R79" s="455"/>
      <c r="S79" s="455"/>
      <c r="T79" s="455"/>
      <c r="U79" s="455"/>
      <c r="V79" s="455"/>
      <c r="W79" s="455"/>
      <c r="X79" s="455"/>
      <c r="Y79" s="455"/>
      <c r="Z79" s="455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M79" s="5"/>
    </row>
    <row r="80" spans="1:39" ht="35.450000000000003" customHeight="1">
      <c r="A80" s="317"/>
      <c r="B80" s="236"/>
      <c r="C80" s="155" t="s">
        <v>101</v>
      </c>
      <c r="D80" s="153" t="s">
        <v>35</v>
      </c>
      <c r="E80" s="126">
        <v>30</v>
      </c>
      <c r="F80" s="126">
        <v>2</v>
      </c>
      <c r="G80" s="127">
        <f>E80</f>
        <v>30</v>
      </c>
      <c r="H80" s="128">
        <f>(G80*1)/25</f>
        <v>1.2</v>
      </c>
      <c r="I80" s="127">
        <f>(F80*25)-G80</f>
        <v>20</v>
      </c>
      <c r="J80" s="128">
        <f>(I80*1)/25</f>
        <v>0.8</v>
      </c>
      <c r="K80" s="154" t="s">
        <v>25</v>
      </c>
      <c r="L80" s="125"/>
      <c r="M80" s="125"/>
      <c r="N80" s="125"/>
      <c r="O80" s="125"/>
      <c r="P80" s="125"/>
      <c r="Q80" s="156">
        <v>20</v>
      </c>
      <c r="R80" s="152">
        <f>(Q80*$F80)/$E80</f>
        <v>1.3333333333333333</v>
      </c>
      <c r="S80" s="125">
        <v>10</v>
      </c>
      <c r="T80" s="125"/>
      <c r="U80" s="125"/>
      <c r="V80" s="125">
        <v>10</v>
      </c>
      <c r="W80" s="152">
        <f>(V80*$F80)/$E80</f>
        <v>0.66666666666666663</v>
      </c>
      <c r="X80" s="126">
        <v>30</v>
      </c>
      <c r="Y80" s="126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M80" s="265"/>
    </row>
    <row r="81" spans="1:121" ht="1.1499999999999999" customHeight="1">
      <c r="B81" s="145"/>
      <c r="C81" s="126"/>
      <c r="D81" s="153"/>
      <c r="E81" s="126"/>
      <c r="F81" s="126"/>
      <c r="G81" s="127"/>
      <c r="H81" s="128"/>
      <c r="I81" s="127"/>
      <c r="J81" s="128"/>
      <c r="K81" s="154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52"/>
      <c r="X81" s="126"/>
      <c r="Y81" s="126"/>
      <c r="Z81" s="126"/>
      <c r="AA81" s="153"/>
      <c r="AB81" s="153"/>
      <c r="AC81" s="153"/>
      <c r="AD81" s="153"/>
      <c r="AE81" s="153"/>
      <c r="AF81" s="126"/>
      <c r="AG81" s="126"/>
      <c r="AH81" s="126"/>
      <c r="AI81" s="126"/>
      <c r="AJ81" s="126"/>
      <c r="AM81" s="265"/>
    </row>
    <row r="82" spans="1:121">
      <c r="B82" s="451" t="s">
        <v>54</v>
      </c>
      <c r="C82" s="451"/>
      <c r="D82" s="451"/>
      <c r="E82" s="156">
        <f>SUM(E80:E81)</f>
        <v>30</v>
      </c>
      <c r="F82" s="156">
        <f t="shared" ref="F82:J82" si="21">SUM(F80:F81)</f>
        <v>2</v>
      </c>
      <c r="G82" s="156">
        <f t="shared" si="21"/>
        <v>30</v>
      </c>
      <c r="H82" s="156">
        <f t="shared" si="21"/>
        <v>1.2</v>
      </c>
      <c r="I82" s="156">
        <f t="shared" si="21"/>
        <v>20</v>
      </c>
      <c r="J82" s="156">
        <f t="shared" si="21"/>
        <v>0.8</v>
      </c>
      <c r="K82" s="158"/>
      <c r="L82" s="156"/>
      <c r="M82" s="156"/>
      <c r="N82" s="156"/>
      <c r="O82" s="156"/>
      <c r="P82" s="156"/>
      <c r="Q82" s="156">
        <f>SUM(Q80:Q81)</f>
        <v>20</v>
      </c>
      <c r="R82" s="158">
        <f>SUM(R80:R81)</f>
        <v>1.3333333333333333</v>
      </c>
      <c r="S82" s="156"/>
      <c r="T82" s="156"/>
      <c r="U82" s="156"/>
      <c r="V82" s="156">
        <f>SUM(V80:V81)</f>
        <v>10</v>
      </c>
      <c r="W82" s="158">
        <f>SUM(W80:W81)</f>
        <v>0.66666666666666663</v>
      </c>
      <c r="X82" s="156"/>
      <c r="Y82" s="156"/>
      <c r="Z82" s="156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M82" s="5"/>
    </row>
    <row r="83" spans="1:121">
      <c r="B83" s="459" t="s">
        <v>102</v>
      </c>
      <c r="C83" s="460"/>
      <c r="D83" s="460"/>
      <c r="E83" s="460"/>
      <c r="F83" s="460"/>
      <c r="G83" s="460"/>
      <c r="H83" s="460"/>
      <c r="I83" s="460"/>
      <c r="J83" s="460"/>
      <c r="K83" s="460"/>
      <c r="L83" s="460"/>
      <c r="M83" s="460"/>
      <c r="N83" s="460"/>
      <c r="O83" s="460"/>
      <c r="P83" s="460"/>
      <c r="Q83" s="460"/>
      <c r="R83" s="460"/>
      <c r="S83" s="460"/>
      <c r="T83" s="460"/>
      <c r="U83" s="460"/>
      <c r="V83" s="460"/>
      <c r="W83" s="460"/>
      <c r="X83" s="460"/>
      <c r="Y83" s="460"/>
      <c r="Z83" s="460"/>
      <c r="AA83" s="460"/>
      <c r="AB83" s="460"/>
      <c r="AC83" s="460"/>
      <c r="AD83" s="460"/>
      <c r="AE83" s="460"/>
      <c r="AF83" s="460"/>
      <c r="AG83" s="460"/>
      <c r="AH83" s="460"/>
      <c r="AI83" s="460"/>
      <c r="AJ83" s="461"/>
      <c r="AM83" s="5"/>
    </row>
    <row r="84" spans="1:121" ht="66.599999999999994" customHeight="1">
      <c r="B84" s="236"/>
      <c r="C84" s="376" t="s">
        <v>103</v>
      </c>
      <c r="D84" s="388" t="s">
        <v>104</v>
      </c>
      <c r="E84" s="393">
        <v>20</v>
      </c>
      <c r="F84" s="393">
        <v>2</v>
      </c>
      <c r="G84" s="389">
        <f>E84</f>
        <v>20</v>
      </c>
      <c r="H84" s="390">
        <f>(G84*1)/25</f>
        <v>0.8</v>
      </c>
      <c r="I84" s="389">
        <f>(F84*25)-G84</f>
        <v>30</v>
      </c>
      <c r="J84" s="390">
        <f>(I84*1)/25</f>
        <v>1.2</v>
      </c>
      <c r="K84" s="381" t="s">
        <v>36</v>
      </c>
      <c r="L84" s="393"/>
      <c r="M84" s="393"/>
      <c r="N84" s="393"/>
      <c r="O84" s="393"/>
      <c r="P84" s="393"/>
      <c r="Q84" s="376"/>
      <c r="R84" s="391"/>
      <c r="S84" s="376"/>
      <c r="T84" s="376"/>
      <c r="U84" s="393"/>
      <c r="V84" s="376">
        <v>20</v>
      </c>
      <c r="W84" s="391">
        <f>(V84*$F84)/$E84</f>
        <v>2</v>
      </c>
      <c r="X84" s="376">
        <v>30</v>
      </c>
      <c r="Y84" s="376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</row>
    <row r="85" spans="1:121" ht="45.75" customHeight="1">
      <c r="B85" s="236"/>
      <c r="C85" s="155" t="s">
        <v>105</v>
      </c>
      <c r="D85" s="153" t="s">
        <v>35</v>
      </c>
      <c r="E85" s="125">
        <v>15</v>
      </c>
      <c r="F85" s="125">
        <v>1</v>
      </c>
      <c r="G85" s="127">
        <f>E85</f>
        <v>15</v>
      </c>
      <c r="H85" s="128">
        <f>(G85*1)/25</f>
        <v>0.6</v>
      </c>
      <c r="I85" s="127">
        <f>(F85*25)-G85</f>
        <v>10</v>
      </c>
      <c r="J85" s="128">
        <f>(I85*1)/25</f>
        <v>0.4</v>
      </c>
      <c r="K85" s="154" t="s">
        <v>36</v>
      </c>
      <c r="L85" s="125"/>
      <c r="M85" s="125"/>
      <c r="N85" s="125"/>
      <c r="O85" s="125"/>
      <c r="P85" s="125"/>
      <c r="Q85" s="126">
        <v>10</v>
      </c>
      <c r="R85" s="152">
        <f>(Q85*$F85)/$E85</f>
        <v>0.66666666666666663</v>
      </c>
      <c r="S85" s="126">
        <v>10</v>
      </c>
      <c r="T85" s="126"/>
      <c r="U85" s="125"/>
      <c r="V85" s="126">
        <v>5</v>
      </c>
      <c r="W85" s="152">
        <f>(V85*$F85)/$E85</f>
        <v>0.33333333333333331</v>
      </c>
      <c r="X85" s="126">
        <v>30</v>
      </c>
      <c r="Y85" s="126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M85" s="380"/>
    </row>
    <row r="86" spans="1:121">
      <c r="B86" s="451" t="s">
        <v>106</v>
      </c>
      <c r="C86" s="451"/>
      <c r="D86" s="451"/>
      <c r="E86" s="156">
        <f t="shared" ref="E86:J86" si="22">SUM(E84:E85)</f>
        <v>35</v>
      </c>
      <c r="F86" s="156">
        <f t="shared" si="22"/>
        <v>3</v>
      </c>
      <c r="G86" s="156">
        <f t="shared" si="22"/>
        <v>35</v>
      </c>
      <c r="H86" s="156">
        <f t="shared" si="22"/>
        <v>1.4</v>
      </c>
      <c r="I86" s="156">
        <f t="shared" si="22"/>
        <v>40</v>
      </c>
      <c r="J86" s="156">
        <f t="shared" si="22"/>
        <v>1.6</v>
      </c>
      <c r="K86" s="158"/>
      <c r="L86" s="156"/>
      <c r="M86" s="156"/>
      <c r="N86" s="156"/>
      <c r="O86" s="156"/>
      <c r="P86" s="156"/>
      <c r="Q86" s="156">
        <f>SUM(Q84:Q85)</f>
        <v>10</v>
      </c>
      <c r="R86" s="158">
        <f>SUM(R84:R85)</f>
        <v>0.66666666666666663</v>
      </c>
      <c r="S86" s="156"/>
      <c r="T86" s="156"/>
      <c r="U86" s="156"/>
      <c r="V86" s="156">
        <f>SUM(V84:V85)</f>
        <v>25</v>
      </c>
      <c r="W86" s="158">
        <f>SUM(W84:W85)</f>
        <v>2.3333333333333335</v>
      </c>
      <c r="X86" s="156"/>
      <c r="Y86" s="156"/>
      <c r="Z86" s="156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M86" s="5"/>
    </row>
    <row r="87" spans="1:121">
      <c r="B87" s="455" t="s">
        <v>107</v>
      </c>
      <c r="C87" s="455"/>
      <c r="D87" s="455"/>
      <c r="E87" s="455"/>
      <c r="F87" s="455"/>
      <c r="G87" s="455"/>
      <c r="H87" s="455"/>
      <c r="I87" s="455"/>
      <c r="J87" s="455"/>
      <c r="K87" s="455"/>
      <c r="L87" s="455"/>
      <c r="M87" s="455"/>
      <c r="N87" s="455"/>
      <c r="O87" s="455"/>
      <c r="P87" s="455"/>
      <c r="Q87" s="455"/>
      <c r="R87" s="455"/>
      <c r="S87" s="455"/>
      <c r="T87" s="455"/>
      <c r="U87" s="455"/>
      <c r="V87" s="455"/>
      <c r="W87" s="455"/>
      <c r="X87" s="455"/>
      <c r="Y87" s="455"/>
      <c r="Z87" s="455"/>
      <c r="AA87" s="455"/>
      <c r="AB87" s="455"/>
      <c r="AC87" s="455"/>
      <c r="AD87" s="455"/>
      <c r="AE87" s="455"/>
      <c r="AF87" s="455"/>
      <c r="AG87" s="455"/>
      <c r="AH87" s="455"/>
      <c r="AI87" s="455"/>
      <c r="AJ87" s="455"/>
      <c r="AM87" s="5"/>
    </row>
    <row r="88" spans="1:121" ht="16.899999999999999" hidden="1" customHeight="1">
      <c r="B88" s="499"/>
      <c r="C88" s="499"/>
      <c r="D88" s="499"/>
      <c r="E88" s="499"/>
      <c r="F88" s="499"/>
      <c r="G88" s="499"/>
      <c r="H88" s="499"/>
      <c r="I88" s="499"/>
      <c r="J88" s="499"/>
      <c r="K88" s="499"/>
      <c r="L88" s="499"/>
      <c r="M88" s="499"/>
      <c r="N88" s="499"/>
      <c r="O88" s="499"/>
      <c r="P88" s="499"/>
      <c r="Q88" s="499"/>
      <c r="R88" s="499"/>
      <c r="S88" s="499"/>
      <c r="T88" s="499"/>
      <c r="U88" s="499"/>
      <c r="V88" s="499"/>
      <c r="W88" s="499"/>
      <c r="X88" s="499"/>
      <c r="Y88" s="499"/>
      <c r="Z88" s="499"/>
      <c r="AA88" s="499"/>
      <c r="AB88" s="499"/>
      <c r="AC88" s="499"/>
      <c r="AD88" s="499"/>
      <c r="AE88" s="499"/>
      <c r="AF88" s="499"/>
      <c r="AG88" s="499"/>
      <c r="AH88" s="499"/>
      <c r="AI88" s="499"/>
      <c r="AJ88" s="499"/>
      <c r="AM88" s="5"/>
    </row>
    <row r="89" spans="1:121" ht="37.5" customHeight="1">
      <c r="B89" s="153">
        <v>6</v>
      </c>
      <c r="C89" s="126" t="s">
        <v>108</v>
      </c>
      <c r="D89" s="153" t="s">
        <v>109</v>
      </c>
      <c r="E89" s="126">
        <v>15</v>
      </c>
      <c r="F89" s="126">
        <v>0</v>
      </c>
      <c r="G89" s="127">
        <f>E89</f>
        <v>15</v>
      </c>
      <c r="H89" s="128">
        <v>0</v>
      </c>
      <c r="I89" s="127">
        <v>0</v>
      </c>
      <c r="J89" s="128">
        <f>(I89*1)/30</f>
        <v>0</v>
      </c>
      <c r="K89" s="154" t="s">
        <v>36</v>
      </c>
      <c r="L89" s="126"/>
      <c r="M89" s="126"/>
      <c r="N89" s="126"/>
      <c r="O89" s="126"/>
      <c r="P89" s="126"/>
      <c r="Q89" s="126">
        <v>15</v>
      </c>
      <c r="R89" s="152">
        <f>(Q89*$F89)/$E89</f>
        <v>0</v>
      </c>
      <c r="S89" s="126">
        <v>15</v>
      </c>
      <c r="T89" s="126"/>
      <c r="U89" s="126"/>
      <c r="V89" s="126"/>
      <c r="W89" s="126"/>
      <c r="X89" s="126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M89" s="265"/>
    </row>
    <row r="90" spans="1:121" ht="1.1499999999999999" customHeight="1">
      <c r="B90" s="145"/>
      <c r="C90" s="126"/>
      <c r="D90" s="153"/>
      <c r="E90" s="126"/>
      <c r="F90" s="126"/>
      <c r="G90" s="127"/>
      <c r="H90" s="128"/>
      <c r="I90" s="127"/>
      <c r="J90" s="128"/>
      <c r="K90" s="154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52"/>
      <c r="X90" s="126"/>
      <c r="Y90" s="126"/>
      <c r="Z90" s="126"/>
      <c r="AA90" s="153"/>
      <c r="AB90" s="153"/>
      <c r="AC90" s="153"/>
      <c r="AD90" s="153"/>
      <c r="AE90" s="153"/>
      <c r="AF90" s="126"/>
      <c r="AG90" s="126"/>
      <c r="AH90" s="126"/>
      <c r="AI90" s="126"/>
      <c r="AJ90" s="126"/>
      <c r="AM90" s="265"/>
    </row>
    <row r="91" spans="1:121" ht="48.6" customHeight="1">
      <c r="B91" s="153">
        <v>7</v>
      </c>
      <c r="C91" s="126" t="s">
        <v>110</v>
      </c>
      <c r="D91" s="153" t="s">
        <v>111</v>
      </c>
      <c r="E91" s="376">
        <v>30</v>
      </c>
      <c r="F91" s="126">
        <v>3</v>
      </c>
      <c r="G91" s="127">
        <f>E91</f>
        <v>30</v>
      </c>
      <c r="H91" s="128">
        <f>(G91*1)/25</f>
        <v>1.2</v>
      </c>
      <c r="I91" s="127">
        <f>(F91*25)-G91</f>
        <v>45</v>
      </c>
      <c r="J91" s="128">
        <f>(I91*1)/25</f>
        <v>1.8</v>
      </c>
      <c r="K91" s="154" t="s">
        <v>36</v>
      </c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>
        <v>30</v>
      </c>
      <c r="W91" s="152">
        <f>(V91*$F91)/$E91</f>
        <v>3</v>
      </c>
      <c r="X91" s="126">
        <v>30</v>
      </c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5" t="s">
        <v>112</v>
      </c>
      <c r="AM91" s="265"/>
    </row>
    <row r="92" spans="1:121" ht="15.6" customHeight="1">
      <c r="B92" s="451" t="s">
        <v>113</v>
      </c>
      <c r="C92" s="451"/>
      <c r="D92" s="451"/>
      <c r="E92" s="156">
        <f t="shared" ref="E92:J92" si="23">SUM(E89:E91)</f>
        <v>45</v>
      </c>
      <c r="F92" s="156">
        <f t="shared" si="23"/>
        <v>3</v>
      </c>
      <c r="G92" s="156">
        <f t="shared" si="23"/>
        <v>45</v>
      </c>
      <c r="H92" s="158">
        <f t="shared" si="23"/>
        <v>1.2</v>
      </c>
      <c r="I92" s="156">
        <f t="shared" si="23"/>
        <v>45</v>
      </c>
      <c r="J92" s="158">
        <f t="shared" si="23"/>
        <v>1.8</v>
      </c>
      <c r="K92" s="158"/>
      <c r="L92" s="156"/>
      <c r="M92" s="156"/>
      <c r="N92" s="156"/>
      <c r="O92" s="156"/>
      <c r="P92" s="156"/>
      <c r="Q92" s="156">
        <f>SUM(Q89:Q91)</f>
        <v>15</v>
      </c>
      <c r="R92" s="158">
        <f>SUM(R89:R91)</f>
        <v>0</v>
      </c>
      <c r="S92" s="156"/>
      <c r="T92" s="156"/>
      <c r="U92" s="156"/>
      <c r="V92" s="156">
        <f>SUM(V89:V91)</f>
        <v>30</v>
      </c>
      <c r="W92" s="158">
        <f>SUM(W89:W91)</f>
        <v>3</v>
      </c>
      <c r="X92" s="156"/>
      <c r="Y92" s="156"/>
      <c r="Z92" s="156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M92" s="5"/>
    </row>
    <row r="93" spans="1:121" ht="19.899999999999999" customHeight="1">
      <c r="A93" s="459" t="s">
        <v>55</v>
      </c>
      <c r="B93" s="460"/>
      <c r="C93" s="460"/>
      <c r="D93" s="460"/>
      <c r="E93" s="460"/>
      <c r="F93" s="460"/>
      <c r="G93" s="460"/>
      <c r="H93" s="460"/>
      <c r="I93" s="460"/>
      <c r="J93" s="460"/>
      <c r="K93" s="460"/>
      <c r="L93" s="460"/>
      <c r="M93" s="460"/>
      <c r="N93" s="460"/>
      <c r="O93" s="460"/>
      <c r="P93" s="460"/>
      <c r="Q93" s="460"/>
      <c r="R93" s="460"/>
      <c r="S93" s="460"/>
      <c r="T93" s="460"/>
      <c r="U93" s="460"/>
      <c r="V93" s="460"/>
      <c r="W93" s="460"/>
      <c r="X93" s="460"/>
      <c r="Y93" s="460"/>
      <c r="Z93" s="460"/>
      <c r="AA93" s="460"/>
      <c r="AB93" s="460"/>
      <c r="AC93" s="460"/>
      <c r="AD93" s="460"/>
      <c r="AE93" s="460"/>
      <c r="AF93" s="460"/>
      <c r="AG93" s="460"/>
      <c r="AH93" s="460"/>
      <c r="AI93" s="460"/>
      <c r="AJ93" s="461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CI93" s="5"/>
      <c r="CJ93" s="5"/>
      <c r="CK93" s="5"/>
      <c r="DM93" s="92"/>
      <c r="DN93" s="92"/>
    </row>
    <row r="94" spans="1:121" ht="42.6" customHeight="1">
      <c r="B94" s="343"/>
      <c r="C94" s="464" t="s">
        <v>114</v>
      </c>
      <c r="D94" s="465"/>
      <c r="E94" s="377">
        <v>30</v>
      </c>
      <c r="F94" s="377">
        <v>2</v>
      </c>
      <c r="G94" s="371">
        <f>E94</f>
        <v>30</v>
      </c>
      <c r="H94" s="372">
        <f>(G94*1)/25</f>
        <v>1.2</v>
      </c>
      <c r="I94" s="371">
        <f>(F94*25)-G94</f>
        <v>20</v>
      </c>
      <c r="J94" s="372">
        <f>(I94*1)/30</f>
        <v>0.66666666666666663</v>
      </c>
      <c r="K94" s="373" t="s">
        <v>36</v>
      </c>
      <c r="L94" s="379"/>
      <c r="M94" s="379"/>
      <c r="N94" s="379"/>
      <c r="O94" s="379"/>
      <c r="P94" s="379"/>
      <c r="Q94" s="370">
        <v>0</v>
      </c>
      <c r="R94" s="374">
        <f>(Q94*$F94)/$E94</f>
        <v>0</v>
      </c>
      <c r="S94" s="379"/>
      <c r="T94" s="379"/>
      <c r="U94" s="379"/>
      <c r="V94" s="370">
        <f>E94</f>
        <v>30</v>
      </c>
      <c r="W94" s="374">
        <f>(V94*$F94)/$E94</f>
        <v>2</v>
      </c>
      <c r="X94" s="370">
        <v>30</v>
      </c>
      <c r="Y94" s="370"/>
      <c r="Z94" s="370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46"/>
      <c r="AM94" s="5"/>
    </row>
    <row r="95" spans="1:121" ht="1.1499999999999999" customHeight="1">
      <c r="A95" s="125"/>
      <c r="B95" s="125"/>
      <c r="C95" s="459"/>
      <c r="D95" s="461"/>
      <c r="E95" s="156"/>
      <c r="F95" s="156"/>
      <c r="G95" s="127"/>
      <c r="H95" s="128"/>
      <c r="I95" s="127"/>
      <c r="J95" s="128"/>
      <c r="K95" s="154"/>
      <c r="L95" s="156"/>
      <c r="M95" s="156"/>
      <c r="N95" s="156"/>
      <c r="O95" s="156"/>
      <c r="P95" s="156"/>
      <c r="Q95" s="126"/>
      <c r="R95" s="152"/>
      <c r="S95" s="156"/>
      <c r="T95" s="156"/>
      <c r="U95" s="156"/>
      <c r="V95" s="126"/>
      <c r="W95" s="152"/>
      <c r="X95" s="156"/>
      <c r="Y95" s="156"/>
      <c r="Z95" s="156"/>
      <c r="AA95" s="126"/>
      <c r="AB95" s="126"/>
      <c r="AC95" s="126"/>
      <c r="AD95" s="126"/>
      <c r="AE95" s="126"/>
      <c r="AF95" s="126"/>
      <c r="AG95" s="126"/>
      <c r="AH95" s="126"/>
      <c r="AI95" s="289"/>
      <c r="AJ95" s="289"/>
      <c r="AL95" s="378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CI95" s="5"/>
      <c r="CJ95" s="5"/>
      <c r="CK95" s="5"/>
      <c r="DM95" s="92"/>
      <c r="DN95" s="92"/>
      <c r="DQ95" s="369"/>
    </row>
    <row r="96" spans="1:121" ht="22.15" customHeight="1">
      <c r="B96" s="153"/>
      <c r="C96" s="459" t="s">
        <v>115</v>
      </c>
      <c r="D96" s="461"/>
      <c r="E96" s="156">
        <f>SUM(E94:E95)</f>
        <v>30</v>
      </c>
      <c r="F96" s="156">
        <f t="shared" ref="F96:J96" si="24">SUM(F94:F95)</f>
        <v>2</v>
      </c>
      <c r="G96" s="156">
        <f t="shared" si="24"/>
        <v>30</v>
      </c>
      <c r="H96" s="156">
        <f t="shared" si="24"/>
        <v>1.2</v>
      </c>
      <c r="I96" s="156">
        <f t="shared" si="24"/>
        <v>20</v>
      </c>
      <c r="J96" s="156">
        <f t="shared" si="24"/>
        <v>0.66666666666666663</v>
      </c>
      <c r="K96" s="158"/>
      <c r="L96" s="156"/>
      <c r="M96" s="156"/>
      <c r="N96" s="156"/>
      <c r="O96" s="156"/>
      <c r="P96" s="156"/>
      <c r="Q96" s="156">
        <f>SUM(Q94:Q95)</f>
        <v>0</v>
      </c>
      <c r="R96" s="158">
        <f>SUM(R94:R95)</f>
        <v>0</v>
      </c>
      <c r="S96" s="156"/>
      <c r="T96" s="156"/>
      <c r="U96" s="156"/>
      <c r="V96" s="156">
        <f>SUM(V94:V95)</f>
        <v>30</v>
      </c>
      <c r="W96" s="158">
        <f>SUM(W94:W95)</f>
        <v>2</v>
      </c>
      <c r="X96" s="156"/>
      <c r="Y96" s="156"/>
      <c r="Z96" s="156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M96" s="265"/>
    </row>
    <row r="97" spans="1:92" ht="2.4500000000000002" customHeight="1">
      <c r="B97" s="451"/>
      <c r="C97" s="451"/>
      <c r="D97" s="451"/>
      <c r="E97" s="156"/>
      <c r="F97" s="156"/>
      <c r="G97" s="156"/>
      <c r="H97" s="158"/>
      <c r="I97" s="156"/>
      <c r="J97" s="158"/>
      <c r="K97" s="158"/>
      <c r="L97" s="156"/>
      <c r="M97" s="156"/>
      <c r="N97" s="156"/>
      <c r="O97" s="156"/>
      <c r="P97" s="156"/>
      <c r="Q97" s="156"/>
      <c r="R97" s="158"/>
      <c r="S97" s="156"/>
      <c r="T97" s="156"/>
      <c r="U97" s="156"/>
      <c r="V97" s="156"/>
      <c r="W97" s="158"/>
      <c r="X97" s="156"/>
      <c r="Y97" s="156"/>
      <c r="Z97" s="156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M97" s="5"/>
    </row>
    <row r="98" spans="1:92" ht="18.75" customHeight="1">
      <c r="B98" s="455" t="s">
        <v>80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  <c r="AA98" s="456"/>
      <c r="AB98" s="456"/>
      <c r="AC98" s="456"/>
      <c r="AD98" s="456"/>
      <c r="AE98" s="456"/>
      <c r="AF98" s="456"/>
      <c r="AG98" s="456"/>
      <c r="AH98" s="456"/>
      <c r="AI98" s="456"/>
      <c r="AJ98" s="456"/>
      <c r="AM98" s="5"/>
    </row>
    <row r="99" spans="1:92" ht="40.9" customHeight="1">
      <c r="B99" s="235">
        <v>8</v>
      </c>
      <c r="C99" s="126" t="s">
        <v>116</v>
      </c>
      <c r="D99" s="153" t="s">
        <v>35</v>
      </c>
      <c r="E99" s="126">
        <v>70</v>
      </c>
      <c r="F99" s="126">
        <v>4</v>
      </c>
      <c r="G99" s="127">
        <f>E99</f>
        <v>70</v>
      </c>
      <c r="H99" s="128">
        <f>(G99*1)/25</f>
        <v>2.8</v>
      </c>
      <c r="I99" s="127">
        <f>(F99*25)-G99</f>
        <v>30</v>
      </c>
      <c r="J99" s="128">
        <f>(I99*1)/25</f>
        <v>1.2</v>
      </c>
      <c r="K99" s="450" t="s">
        <v>853</v>
      </c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52"/>
      <c r="X99" s="126"/>
      <c r="Y99" s="126"/>
      <c r="Z99" s="126"/>
      <c r="AA99" s="126">
        <f>E99</f>
        <v>70</v>
      </c>
      <c r="AB99" s="152">
        <f>(AA99*$F99)/$E99</f>
        <v>4</v>
      </c>
      <c r="AC99" s="126">
        <v>10</v>
      </c>
      <c r="AD99" s="126"/>
      <c r="AE99" s="126"/>
      <c r="AF99" s="126"/>
      <c r="AG99" s="126"/>
      <c r="AH99" s="126"/>
      <c r="AI99" s="126"/>
      <c r="AJ99" s="126"/>
      <c r="AM99" s="265"/>
    </row>
    <row r="100" spans="1:92" ht="16.5" customHeight="1">
      <c r="B100" s="455" t="s">
        <v>82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  <c r="AA100" s="456"/>
      <c r="AB100" s="456"/>
      <c r="AC100" s="456"/>
      <c r="AD100" s="456"/>
      <c r="AE100" s="456"/>
      <c r="AF100" s="456"/>
      <c r="AG100" s="456"/>
      <c r="AH100" s="456"/>
      <c r="AI100" s="456"/>
      <c r="AJ100" s="456"/>
      <c r="AM100" s="5"/>
    </row>
    <row r="101" spans="1:92" ht="29.45" customHeight="1">
      <c r="B101" s="235">
        <v>9</v>
      </c>
      <c r="C101" s="126" t="s">
        <v>83</v>
      </c>
      <c r="D101" s="55" t="s">
        <v>84</v>
      </c>
      <c r="E101" s="126">
        <v>50</v>
      </c>
      <c r="F101" s="126">
        <v>2</v>
      </c>
      <c r="G101" s="127">
        <v>2</v>
      </c>
      <c r="H101" s="128">
        <f>(G101*1)/25</f>
        <v>0.08</v>
      </c>
      <c r="I101" s="127">
        <f>(F101*25)-G101</f>
        <v>48</v>
      </c>
      <c r="J101" s="128">
        <f>(I101*1)/25</f>
        <v>1.92</v>
      </c>
      <c r="K101" s="154" t="s">
        <v>25</v>
      </c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6">
        <f>E101</f>
        <v>50</v>
      </c>
      <c r="AG101" s="152">
        <f>(AF101*$F101)/$E101</f>
        <v>2</v>
      </c>
      <c r="AH101" s="126"/>
      <c r="AI101" s="126"/>
      <c r="AJ101" s="126"/>
      <c r="AM101" s="264"/>
    </row>
    <row r="102" spans="1:92">
      <c r="B102" s="451" t="s">
        <v>117</v>
      </c>
      <c r="C102" s="451"/>
      <c r="D102" s="451"/>
      <c r="E102" s="126">
        <f>SUM(E72,E78,E82,E86,E92,E96,E99,E101)</f>
        <v>440</v>
      </c>
      <c r="F102" s="126">
        <f>SUM(F72,F78,F82,F86,F92,F96,F99,F101)</f>
        <v>30</v>
      </c>
      <c r="G102" s="126">
        <f t="shared" ref="G102:J102" si="25">SUM(G72,G78,G82,G86,G92,G96,G99,G101)</f>
        <v>392</v>
      </c>
      <c r="H102" s="126">
        <f t="shared" si="25"/>
        <v>15.079999999999997</v>
      </c>
      <c r="I102" s="126">
        <f t="shared" si="25"/>
        <v>373</v>
      </c>
      <c r="J102" s="126">
        <f t="shared" si="25"/>
        <v>14.786666666666667</v>
      </c>
      <c r="K102" s="157"/>
      <c r="L102" s="126">
        <f t="shared" ref="L102:M102" si="26">SUM(L72,L78,L82,L86,L92,L96,L99,L101)</f>
        <v>40</v>
      </c>
      <c r="M102" s="157">
        <f t="shared" si="26"/>
        <v>3.05</v>
      </c>
      <c r="N102" s="126"/>
      <c r="O102" s="126"/>
      <c r="P102" s="126"/>
      <c r="Q102" s="126">
        <f t="shared" ref="Q102:R102" si="27">SUM(Q72,Q78,Q82,Q86,Q92,Q96,Q99,Q101)</f>
        <v>115</v>
      </c>
      <c r="R102" s="157">
        <f t="shared" si="27"/>
        <v>7.6</v>
      </c>
      <c r="S102" s="126"/>
      <c r="T102" s="126"/>
      <c r="U102" s="126"/>
      <c r="V102" s="126">
        <f t="shared" ref="V102:W102" si="28">SUM(V72,V78,V82,V86,V92,V96,V99,V101)</f>
        <v>165</v>
      </c>
      <c r="W102" s="157">
        <f t="shared" si="28"/>
        <v>13.35</v>
      </c>
      <c r="X102" s="126"/>
      <c r="Y102" s="126"/>
      <c r="Z102" s="126"/>
      <c r="AA102" s="126">
        <f>SUM(AA72,AA78, AA82,AA86,AA92,AA99,AA101)</f>
        <v>70</v>
      </c>
      <c r="AB102" s="157">
        <f>SUM(AB72,AB78, AB82,AB86,AB92,AB99,AB101)</f>
        <v>4</v>
      </c>
      <c r="AC102" s="126"/>
      <c r="AD102" s="126"/>
      <c r="AE102" s="126"/>
      <c r="AF102" s="126">
        <f>SUM(AF72,AF78, AF82,AF86,AF92,AF99,AF101)</f>
        <v>50</v>
      </c>
      <c r="AG102" s="157">
        <f>SUM(AG72,AG78, AG82,AG86,AG92,AG99,AG101)</f>
        <v>2</v>
      </c>
      <c r="AH102" s="126"/>
      <c r="AI102" s="126"/>
      <c r="AJ102" s="126"/>
      <c r="AM102" s="5"/>
    </row>
    <row r="103" spans="1:92" ht="18.600000000000001" customHeight="1">
      <c r="B103" s="451"/>
      <c r="C103" s="451"/>
      <c r="D103" s="451"/>
      <c r="E103" s="451"/>
      <c r="F103" s="451"/>
      <c r="G103" s="451"/>
      <c r="H103" s="451"/>
      <c r="I103" s="451"/>
      <c r="J103" s="451"/>
      <c r="K103" s="451"/>
      <c r="L103" s="451"/>
      <c r="M103" s="451"/>
      <c r="N103" s="451"/>
      <c r="O103" s="451"/>
      <c r="P103" s="451"/>
      <c r="Q103" s="451"/>
      <c r="R103" s="451"/>
      <c r="S103" s="451"/>
      <c r="T103" s="451"/>
      <c r="U103" s="451"/>
      <c r="V103" s="451"/>
      <c r="W103" s="451"/>
      <c r="X103" s="451"/>
      <c r="Y103" s="451"/>
      <c r="Z103" s="451"/>
      <c r="AA103" s="451"/>
      <c r="AB103" s="451"/>
      <c r="AC103" s="451"/>
      <c r="AD103" s="451"/>
      <c r="AE103" s="451"/>
      <c r="AF103" s="451"/>
      <c r="AG103" s="451"/>
      <c r="AH103" s="451"/>
      <c r="AI103" s="451"/>
      <c r="AJ103" s="451"/>
      <c r="AM103" s="5"/>
    </row>
    <row r="104" spans="1:92">
      <c r="B104" s="482"/>
      <c r="C104" s="456" t="s">
        <v>2</v>
      </c>
      <c r="D104" s="456" t="s">
        <v>3</v>
      </c>
      <c r="E104" s="457" t="s">
        <v>4</v>
      </c>
      <c r="F104" s="457"/>
      <c r="G104" s="455" t="s">
        <v>118</v>
      </c>
      <c r="H104" s="455"/>
      <c r="I104" s="455"/>
      <c r="J104" s="455"/>
      <c r="K104" s="455"/>
      <c r="L104" s="455"/>
      <c r="M104" s="455"/>
      <c r="N104" s="455"/>
      <c r="O104" s="455"/>
      <c r="P104" s="455"/>
      <c r="Q104" s="455"/>
      <c r="R104" s="455"/>
      <c r="S104" s="455"/>
      <c r="T104" s="455"/>
      <c r="U104" s="455"/>
      <c r="V104" s="455"/>
      <c r="W104" s="455"/>
      <c r="X104" s="455"/>
      <c r="Y104" s="455"/>
      <c r="Z104" s="455"/>
      <c r="AA104" s="455"/>
      <c r="AB104" s="455"/>
      <c r="AC104" s="455"/>
      <c r="AD104" s="455"/>
      <c r="AE104" s="455"/>
      <c r="AF104" s="455"/>
      <c r="AG104" s="455"/>
      <c r="AH104" s="455"/>
      <c r="AI104" s="455"/>
      <c r="AJ104" s="455"/>
      <c r="AM104" s="500"/>
    </row>
    <row r="105" spans="1:92" ht="21" customHeight="1">
      <c r="B105" s="483"/>
      <c r="C105" s="456"/>
      <c r="D105" s="456"/>
      <c r="E105" s="458" t="s">
        <v>6</v>
      </c>
      <c r="F105" s="458" t="s">
        <v>7</v>
      </c>
      <c r="G105" s="458" t="s">
        <v>88</v>
      </c>
      <c r="H105" s="470" t="s">
        <v>7</v>
      </c>
      <c r="I105" s="458" t="s">
        <v>89</v>
      </c>
      <c r="J105" s="470" t="s">
        <v>7</v>
      </c>
      <c r="K105" s="471" t="s">
        <v>10</v>
      </c>
      <c r="L105" s="455" t="s">
        <v>11</v>
      </c>
      <c r="M105" s="455"/>
      <c r="N105" s="455"/>
      <c r="O105" s="455"/>
      <c r="P105" s="455"/>
      <c r="Q105" s="455"/>
      <c r="R105" s="455"/>
      <c r="S105" s="455"/>
      <c r="T105" s="455"/>
      <c r="U105" s="455"/>
      <c r="V105" s="455"/>
      <c r="W105" s="455"/>
      <c r="X105" s="455"/>
      <c r="Y105" s="455"/>
      <c r="Z105" s="455"/>
      <c r="AA105" s="455" t="s">
        <v>12</v>
      </c>
      <c r="AB105" s="455"/>
      <c r="AC105" s="455"/>
      <c r="AD105" s="455"/>
      <c r="AE105" s="455"/>
      <c r="AF105" s="455"/>
      <c r="AG105" s="455"/>
      <c r="AH105" s="455"/>
      <c r="AI105" s="455"/>
      <c r="AJ105" s="455"/>
      <c r="AM105" s="500"/>
      <c r="CI105" s="93"/>
      <c r="CJ105" s="93"/>
      <c r="CK105" s="93"/>
      <c r="CL105" s="44"/>
      <c r="CM105" s="44"/>
      <c r="CN105" s="44"/>
    </row>
    <row r="106" spans="1:92" ht="48" customHeight="1">
      <c r="B106" s="483"/>
      <c r="C106" s="456"/>
      <c r="D106" s="456"/>
      <c r="E106" s="458"/>
      <c r="F106" s="458"/>
      <c r="G106" s="458"/>
      <c r="H106" s="470"/>
      <c r="I106" s="458"/>
      <c r="J106" s="470"/>
      <c r="K106" s="472"/>
      <c r="L106" s="459" t="s">
        <v>855</v>
      </c>
      <c r="M106" s="460"/>
      <c r="N106" s="460"/>
      <c r="O106" s="460"/>
      <c r="P106" s="461"/>
      <c r="Q106" s="459" t="s">
        <v>13</v>
      </c>
      <c r="R106" s="460"/>
      <c r="S106" s="460"/>
      <c r="T106" s="460"/>
      <c r="U106" s="461"/>
      <c r="V106" s="459" t="s">
        <v>14</v>
      </c>
      <c r="W106" s="460"/>
      <c r="X106" s="460"/>
      <c r="Y106" s="460"/>
      <c r="Z106" s="461"/>
      <c r="AA106" s="455" t="s">
        <v>15</v>
      </c>
      <c r="AB106" s="455"/>
      <c r="AC106" s="455"/>
      <c r="AD106" s="455"/>
      <c r="AE106" s="455"/>
      <c r="AF106" s="455" t="s">
        <v>16</v>
      </c>
      <c r="AG106" s="455"/>
      <c r="AH106" s="455"/>
      <c r="AI106" s="455"/>
      <c r="AJ106" s="455"/>
      <c r="AM106" s="500"/>
    </row>
    <row r="107" spans="1:92" ht="37.5" customHeight="1">
      <c r="B107" s="484"/>
      <c r="C107" s="456"/>
      <c r="D107" s="456"/>
      <c r="E107" s="458"/>
      <c r="F107" s="458"/>
      <c r="G107" s="458"/>
      <c r="H107" s="470"/>
      <c r="I107" s="458"/>
      <c r="J107" s="470"/>
      <c r="K107" s="473"/>
      <c r="L107" s="145" t="s">
        <v>17</v>
      </c>
      <c r="M107" s="146" t="s">
        <v>7</v>
      </c>
      <c r="N107" s="146" t="s">
        <v>18</v>
      </c>
      <c r="O107" s="145" t="s">
        <v>19</v>
      </c>
      <c r="P107" s="125" t="s">
        <v>20</v>
      </c>
      <c r="Q107" s="145" t="s">
        <v>17</v>
      </c>
      <c r="R107" s="146" t="s">
        <v>7</v>
      </c>
      <c r="S107" s="146" t="s">
        <v>18</v>
      </c>
      <c r="T107" s="145" t="s">
        <v>19</v>
      </c>
      <c r="U107" s="125" t="s">
        <v>20</v>
      </c>
      <c r="V107" s="145" t="s">
        <v>17</v>
      </c>
      <c r="W107" s="146" t="s">
        <v>7</v>
      </c>
      <c r="X107" s="146" t="s">
        <v>18</v>
      </c>
      <c r="Y107" s="145" t="s">
        <v>19</v>
      </c>
      <c r="Z107" s="125" t="s">
        <v>20</v>
      </c>
      <c r="AA107" s="145" t="s">
        <v>17</v>
      </c>
      <c r="AB107" s="146" t="s">
        <v>7</v>
      </c>
      <c r="AC107" s="146" t="s">
        <v>21</v>
      </c>
      <c r="AD107" s="146" t="s">
        <v>18</v>
      </c>
      <c r="AE107" s="145" t="s">
        <v>19</v>
      </c>
      <c r="AF107" s="145" t="s">
        <v>17</v>
      </c>
      <c r="AG107" s="146" t="s">
        <v>7</v>
      </c>
      <c r="AH107" s="146" t="s">
        <v>21</v>
      </c>
      <c r="AI107" s="146" t="s">
        <v>18</v>
      </c>
      <c r="AJ107" s="145" t="s">
        <v>19</v>
      </c>
      <c r="AM107" s="500"/>
    </row>
    <row r="108" spans="1:92" ht="23.25" customHeight="1">
      <c r="B108" s="455" t="s">
        <v>22</v>
      </c>
      <c r="C108" s="455"/>
      <c r="D108" s="455"/>
      <c r="E108" s="455"/>
      <c r="F108" s="455"/>
      <c r="G108" s="455"/>
      <c r="H108" s="455"/>
      <c r="I108" s="455"/>
      <c r="J108" s="455"/>
      <c r="K108" s="455"/>
      <c r="L108" s="455"/>
      <c r="M108" s="455"/>
      <c r="N108" s="455"/>
      <c r="O108" s="455"/>
      <c r="P108" s="455"/>
      <c r="Q108" s="455"/>
      <c r="R108" s="455"/>
      <c r="S108" s="455"/>
      <c r="T108" s="455"/>
      <c r="U108" s="455"/>
      <c r="V108" s="455"/>
      <c r="W108" s="455"/>
      <c r="X108" s="455"/>
      <c r="Y108" s="455"/>
      <c r="Z108" s="455"/>
      <c r="AA108" s="455"/>
      <c r="AB108" s="455"/>
      <c r="AC108" s="455"/>
      <c r="AD108" s="455"/>
      <c r="AE108" s="455"/>
      <c r="AF108" s="455"/>
      <c r="AG108" s="455"/>
      <c r="AH108" s="455"/>
      <c r="AI108" s="455"/>
      <c r="AJ108" s="455"/>
      <c r="AM108" s="5"/>
    </row>
    <row r="109" spans="1:92" ht="26.25">
      <c r="A109" s="317"/>
      <c r="B109" s="145">
        <v>1</v>
      </c>
      <c r="C109" s="126" t="s">
        <v>119</v>
      </c>
      <c r="D109" s="153" t="s">
        <v>120</v>
      </c>
      <c r="E109" s="126">
        <v>50</v>
      </c>
      <c r="F109" s="126">
        <v>3</v>
      </c>
      <c r="G109" s="127">
        <f>E109</f>
        <v>50</v>
      </c>
      <c r="H109" s="128">
        <f>(G109*1)/25</f>
        <v>2</v>
      </c>
      <c r="I109" s="127">
        <f>(F109*25)-G109</f>
        <v>25</v>
      </c>
      <c r="J109" s="128">
        <f>(I109*1)/25</f>
        <v>1</v>
      </c>
      <c r="K109" s="342" t="s">
        <v>121</v>
      </c>
      <c r="L109" s="126">
        <v>10</v>
      </c>
      <c r="M109" s="152">
        <f>(L109*$F109)/$E109</f>
        <v>0.6</v>
      </c>
      <c r="N109" s="126">
        <v>30</v>
      </c>
      <c r="O109" s="126"/>
      <c r="P109" s="126"/>
      <c r="Q109" s="126">
        <v>10</v>
      </c>
      <c r="R109" s="152">
        <f>(Q109*$F109)/$E109</f>
        <v>0.6</v>
      </c>
      <c r="S109" s="126">
        <v>10</v>
      </c>
      <c r="T109" s="126">
        <v>30</v>
      </c>
      <c r="U109" s="126"/>
      <c r="V109" s="126">
        <v>30</v>
      </c>
      <c r="W109" s="152">
        <f>(V109*$F109)/$E109</f>
        <v>1.8</v>
      </c>
      <c r="X109" s="126">
        <v>30</v>
      </c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M109" s="265"/>
    </row>
    <row r="110" spans="1:92">
      <c r="B110" s="451" t="s">
        <v>26</v>
      </c>
      <c r="C110" s="451"/>
      <c r="D110" s="451"/>
      <c r="E110" s="126">
        <f t="shared" ref="E110:J110" si="29">SUM(E109)</f>
        <v>50</v>
      </c>
      <c r="F110" s="126">
        <f t="shared" si="29"/>
        <v>3</v>
      </c>
      <c r="G110" s="126">
        <f t="shared" si="29"/>
        <v>50</v>
      </c>
      <c r="H110" s="157">
        <f t="shared" si="29"/>
        <v>2</v>
      </c>
      <c r="I110" s="126">
        <f t="shared" si="29"/>
        <v>25</v>
      </c>
      <c r="J110" s="157">
        <f t="shared" si="29"/>
        <v>1</v>
      </c>
      <c r="K110" s="157"/>
      <c r="L110" s="126">
        <f>SUM(L109)</f>
        <v>10</v>
      </c>
      <c r="M110" s="152">
        <f>(L110*$F110)/$E110</f>
        <v>0.6</v>
      </c>
      <c r="N110" s="126"/>
      <c r="O110" s="126"/>
      <c r="P110" s="126"/>
      <c r="Q110" s="126">
        <f>SUM(Q109)</f>
        <v>10</v>
      </c>
      <c r="R110" s="152">
        <f>(Q110*$F110)/$E110</f>
        <v>0.6</v>
      </c>
      <c r="S110" s="126"/>
      <c r="T110" s="126"/>
      <c r="U110" s="126"/>
      <c r="V110" s="126">
        <f>SUM(V109)</f>
        <v>30</v>
      </c>
      <c r="W110" s="152">
        <f>(V110*$F110)/$E110</f>
        <v>1.8</v>
      </c>
      <c r="X110" s="126"/>
      <c r="Y110" s="126"/>
      <c r="Z110" s="126"/>
      <c r="AA110" s="153"/>
      <c r="AB110" s="153"/>
      <c r="AC110" s="153"/>
      <c r="AD110" s="153"/>
      <c r="AE110" s="153"/>
      <c r="AF110" s="153"/>
      <c r="AG110" s="153"/>
      <c r="AH110" s="153"/>
      <c r="AI110" s="153"/>
      <c r="AJ110" s="153"/>
      <c r="AM110" s="5"/>
    </row>
    <row r="111" spans="1:92" ht="22.15" customHeight="1">
      <c r="B111" s="455" t="s">
        <v>27</v>
      </c>
      <c r="C111" s="455"/>
      <c r="D111" s="455"/>
      <c r="E111" s="455"/>
      <c r="F111" s="455"/>
      <c r="G111" s="455"/>
      <c r="H111" s="455"/>
      <c r="I111" s="455"/>
      <c r="J111" s="455"/>
      <c r="K111" s="455"/>
      <c r="L111" s="455"/>
      <c r="M111" s="455"/>
      <c r="N111" s="455"/>
      <c r="O111" s="455"/>
      <c r="P111" s="455"/>
      <c r="Q111" s="455"/>
      <c r="R111" s="455"/>
      <c r="S111" s="455"/>
      <c r="T111" s="455"/>
      <c r="U111" s="455"/>
      <c r="V111" s="455"/>
      <c r="W111" s="455"/>
      <c r="X111" s="455"/>
      <c r="Y111" s="455"/>
      <c r="Z111" s="455"/>
      <c r="AA111" s="455"/>
      <c r="AB111" s="455"/>
      <c r="AC111" s="455"/>
      <c r="AD111" s="455"/>
      <c r="AE111" s="455"/>
      <c r="AF111" s="455"/>
      <c r="AG111" s="455"/>
      <c r="AH111" s="455"/>
      <c r="AI111" s="455"/>
      <c r="AJ111" s="455"/>
      <c r="AM111" s="5"/>
    </row>
    <row r="112" spans="1:92" ht="36" customHeight="1">
      <c r="A112" s="317"/>
      <c r="B112" s="145">
        <v>2</v>
      </c>
      <c r="C112" s="126" t="s">
        <v>122</v>
      </c>
      <c r="D112" s="153" t="s">
        <v>123</v>
      </c>
      <c r="E112" s="376">
        <v>40</v>
      </c>
      <c r="F112" s="376">
        <v>3</v>
      </c>
      <c r="G112" s="127">
        <f>E112</f>
        <v>40</v>
      </c>
      <c r="H112" s="128">
        <f>(G112*1)/25</f>
        <v>1.6</v>
      </c>
      <c r="I112" s="127">
        <f>(F112*25)-G112</f>
        <v>35</v>
      </c>
      <c r="J112" s="128">
        <f>(I112*1)/25</f>
        <v>1.4</v>
      </c>
      <c r="K112" s="154" t="s">
        <v>30</v>
      </c>
      <c r="L112" s="126">
        <v>10</v>
      </c>
      <c r="M112" s="152">
        <f>(L112*$F112)/$E112</f>
        <v>0.75</v>
      </c>
      <c r="N112" s="126">
        <v>30</v>
      </c>
      <c r="O112" s="126"/>
      <c r="P112" s="126"/>
      <c r="Q112" s="126">
        <v>10</v>
      </c>
      <c r="R112" s="152">
        <f>(Q112*$F112)/$E112</f>
        <v>0.75</v>
      </c>
      <c r="S112" s="126">
        <v>10</v>
      </c>
      <c r="T112" s="126"/>
      <c r="U112" s="126"/>
      <c r="V112" s="126">
        <v>20</v>
      </c>
      <c r="W112" s="152">
        <f>(V112*$F112)/$E112</f>
        <v>1.5</v>
      </c>
      <c r="X112" s="126">
        <v>30</v>
      </c>
      <c r="Y112" s="126"/>
      <c r="Z112" s="126"/>
      <c r="AA112" s="153"/>
      <c r="AB112" s="153"/>
      <c r="AC112" s="153"/>
      <c r="AD112" s="153"/>
      <c r="AE112" s="153"/>
      <c r="AF112" s="153"/>
      <c r="AG112" s="153"/>
      <c r="AH112" s="153"/>
      <c r="AI112" s="153"/>
      <c r="AJ112" s="153"/>
      <c r="AM112" s="265"/>
    </row>
    <row r="113" spans="1:121" ht="31.5" customHeight="1">
      <c r="B113" s="235">
        <v>3</v>
      </c>
      <c r="C113" s="126" t="s">
        <v>124</v>
      </c>
      <c r="D113" s="153" t="s">
        <v>35</v>
      </c>
      <c r="E113" s="126">
        <v>40</v>
      </c>
      <c r="F113" s="126">
        <v>3</v>
      </c>
      <c r="G113" s="127">
        <f>E113</f>
        <v>40</v>
      </c>
      <c r="H113" s="128">
        <f>(G113*1)/25</f>
        <v>1.6</v>
      </c>
      <c r="I113" s="127">
        <f>(F113*25)-G113</f>
        <v>35</v>
      </c>
      <c r="J113" s="128">
        <f>(I113*1)/25</f>
        <v>1.4</v>
      </c>
      <c r="K113" s="154" t="s">
        <v>25</v>
      </c>
      <c r="L113" s="126">
        <v>10</v>
      </c>
      <c r="M113" s="152">
        <f>(L113*$F113)/$E113</f>
        <v>0.75</v>
      </c>
      <c r="N113" s="126">
        <v>30</v>
      </c>
      <c r="O113" s="126"/>
      <c r="P113" s="126"/>
      <c r="Q113" s="126">
        <v>10</v>
      </c>
      <c r="R113" s="152">
        <f>(Q113*$F113)/$E113</f>
        <v>0.75</v>
      </c>
      <c r="S113" s="126">
        <v>10</v>
      </c>
      <c r="T113" s="126"/>
      <c r="U113" s="126"/>
      <c r="V113" s="126">
        <v>20</v>
      </c>
      <c r="W113" s="152">
        <f>(V113*$F113)/$E113</f>
        <v>1.5</v>
      </c>
      <c r="X113" s="126">
        <v>30</v>
      </c>
      <c r="Y113" s="126"/>
      <c r="Z113" s="126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M113" s="265"/>
    </row>
    <row r="114" spans="1:121" ht="20.45" customHeight="1">
      <c r="B114" s="459" t="s">
        <v>125</v>
      </c>
      <c r="C114" s="489"/>
      <c r="D114" s="489"/>
      <c r="E114" s="489"/>
      <c r="F114" s="489"/>
      <c r="G114" s="489"/>
      <c r="H114" s="489"/>
      <c r="I114" s="489"/>
      <c r="J114" s="489"/>
      <c r="K114" s="489"/>
      <c r="L114" s="489"/>
      <c r="M114" s="489"/>
      <c r="N114" s="489"/>
      <c r="O114" s="489"/>
      <c r="P114" s="489"/>
      <c r="Q114" s="489"/>
      <c r="R114" s="489"/>
      <c r="S114" s="489"/>
      <c r="T114" s="489"/>
      <c r="U114" s="489"/>
      <c r="V114" s="489"/>
      <c r="W114" s="489"/>
      <c r="X114" s="489"/>
      <c r="Y114" s="489"/>
      <c r="Z114" s="489"/>
      <c r="AA114" s="489"/>
      <c r="AB114" s="489"/>
      <c r="AC114" s="489"/>
      <c r="AD114" s="489"/>
      <c r="AE114" s="489"/>
      <c r="AF114" s="489"/>
      <c r="AG114" s="489"/>
      <c r="AH114" s="489"/>
      <c r="AI114" s="489"/>
      <c r="AJ114" s="490"/>
      <c r="AM114" s="5"/>
    </row>
    <row r="115" spans="1:121" ht="30" customHeight="1">
      <c r="A115" s="501"/>
      <c r="B115" s="487">
        <v>5</v>
      </c>
      <c r="C115" s="485" t="s">
        <v>126</v>
      </c>
      <c r="D115" s="55" t="s">
        <v>127</v>
      </c>
      <c r="E115" s="126">
        <v>15</v>
      </c>
      <c r="F115" s="493">
        <v>2</v>
      </c>
      <c r="G115" s="495">
        <v>20</v>
      </c>
      <c r="H115" s="497">
        <f>(G115*1)/25</f>
        <v>0.8</v>
      </c>
      <c r="I115" s="495">
        <f>(F115*25)-G115</f>
        <v>30</v>
      </c>
      <c r="J115" s="497">
        <f>(I115*1)/25</f>
        <v>1.2</v>
      </c>
      <c r="K115" s="491" t="s">
        <v>25</v>
      </c>
      <c r="L115" s="126"/>
      <c r="M115" s="152"/>
      <c r="N115" s="126"/>
      <c r="O115" s="126"/>
      <c r="P115" s="126"/>
      <c r="Q115" s="145"/>
      <c r="R115" s="145"/>
      <c r="S115" s="145"/>
      <c r="T115" s="145"/>
      <c r="U115" s="145"/>
      <c r="V115" s="126">
        <v>15</v>
      </c>
      <c r="W115" s="152">
        <f>(V115*$F115)/$E115</f>
        <v>2</v>
      </c>
      <c r="X115" s="126">
        <v>30</v>
      </c>
      <c r="Y115" s="126"/>
      <c r="Z115" s="126" t="s">
        <v>47</v>
      </c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25" t="s">
        <v>128</v>
      </c>
      <c r="AK115" s="5">
        <f>0.4*25</f>
        <v>10</v>
      </c>
      <c r="AM115" s="264"/>
    </row>
    <row r="116" spans="1:121" ht="18.600000000000001" customHeight="1">
      <c r="A116" s="501"/>
      <c r="B116" s="488"/>
      <c r="C116" s="486"/>
      <c r="D116" s="153" t="s">
        <v>129</v>
      </c>
      <c r="E116" s="126">
        <v>5</v>
      </c>
      <c r="F116" s="494"/>
      <c r="G116" s="496"/>
      <c r="H116" s="498"/>
      <c r="I116" s="496"/>
      <c r="J116" s="498"/>
      <c r="K116" s="492"/>
      <c r="L116" s="126">
        <v>5</v>
      </c>
      <c r="M116" s="152">
        <f>(L116*$F116)/$E116</f>
        <v>0</v>
      </c>
      <c r="N116" s="126">
        <v>30</v>
      </c>
      <c r="O116" s="126"/>
      <c r="P116" s="126"/>
      <c r="Q116" s="126"/>
      <c r="R116" s="126"/>
      <c r="S116" s="126"/>
      <c r="T116" s="126"/>
      <c r="U116" s="126"/>
      <c r="V116" s="126"/>
      <c r="W116" s="152"/>
      <c r="X116" s="126"/>
      <c r="Y116" s="126"/>
      <c r="Z116" s="126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25" t="s">
        <v>130</v>
      </c>
      <c r="AK116" s="5">
        <f>0.6*25</f>
        <v>15</v>
      </c>
      <c r="AM116" s="265"/>
    </row>
    <row r="117" spans="1:121" ht="31.5" customHeight="1">
      <c r="A117" s="317"/>
      <c r="B117" s="475">
        <v>6</v>
      </c>
      <c r="C117" s="126" t="s">
        <v>131</v>
      </c>
      <c r="D117" s="153" t="s">
        <v>132</v>
      </c>
      <c r="E117" s="156">
        <v>150</v>
      </c>
      <c r="F117" s="376">
        <v>10</v>
      </c>
      <c r="G117" s="127">
        <f>E117</f>
        <v>150</v>
      </c>
      <c r="H117" s="128">
        <f>(G117*1)/25</f>
        <v>6</v>
      </c>
      <c r="I117" s="127">
        <f>(F117*25)-G117</f>
        <v>100</v>
      </c>
      <c r="J117" s="128">
        <f>(I117*1)/25</f>
        <v>4</v>
      </c>
      <c r="K117" s="154" t="s">
        <v>25</v>
      </c>
      <c r="L117" s="126"/>
      <c r="M117" s="126"/>
      <c r="N117" s="126"/>
      <c r="O117" s="126"/>
      <c r="P117" s="126"/>
      <c r="Q117" s="156">
        <v>75</v>
      </c>
      <c r="R117" s="152">
        <f>(Q117*$F117)/$E117</f>
        <v>5</v>
      </c>
      <c r="S117" s="156"/>
      <c r="T117" s="126"/>
      <c r="U117" s="126"/>
      <c r="V117" s="156">
        <v>75</v>
      </c>
      <c r="W117" s="152">
        <f>(V117*$F117)/$E117</f>
        <v>5</v>
      </c>
      <c r="X117" s="156">
        <v>1</v>
      </c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25" t="s">
        <v>133</v>
      </c>
      <c r="AK117" s="5">
        <f>13*25</f>
        <v>325</v>
      </c>
      <c r="AM117" s="265"/>
    </row>
    <row r="118" spans="1:121" ht="31.5" customHeight="1">
      <c r="A118" s="317"/>
      <c r="B118" s="477"/>
      <c r="C118" s="126" t="s">
        <v>134</v>
      </c>
      <c r="D118" s="153" t="s">
        <v>132</v>
      </c>
      <c r="E118" s="126">
        <v>1</v>
      </c>
      <c r="F118" s="126">
        <v>3</v>
      </c>
      <c r="G118" s="127">
        <f>E118</f>
        <v>1</v>
      </c>
      <c r="H118" s="128">
        <f>(G118*1)/25</f>
        <v>0.04</v>
      </c>
      <c r="I118" s="127">
        <f>(F118*25)-G118</f>
        <v>74</v>
      </c>
      <c r="J118" s="128">
        <f>(I118*1)/25</f>
        <v>2.96</v>
      </c>
      <c r="K118" s="450" t="s">
        <v>853</v>
      </c>
      <c r="L118" s="156"/>
      <c r="M118" s="152"/>
      <c r="N118" s="156"/>
      <c r="O118" s="126"/>
      <c r="P118" s="126"/>
      <c r="Q118" s="156"/>
      <c r="R118" s="152"/>
      <c r="S118" s="156"/>
      <c r="T118" s="126"/>
      <c r="U118" s="126"/>
      <c r="V118" s="156">
        <v>1</v>
      </c>
      <c r="W118" s="152">
        <f>(V118*$F118)/$E118</f>
        <v>3</v>
      </c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25" t="s">
        <v>135</v>
      </c>
      <c r="AK118" s="5" t="s">
        <v>136</v>
      </c>
      <c r="AM118" s="265"/>
    </row>
    <row r="119" spans="1:121" ht="21.75" customHeight="1">
      <c r="B119" s="451" t="s">
        <v>137</v>
      </c>
      <c r="C119" s="451"/>
      <c r="D119" s="451"/>
      <c r="E119" s="156">
        <f>SUM(E115:E118)</f>
        <v>171</v>
      </c>
      <c r="F119" s="156">
        <f t="shared" ref="F119:J119" si="30">SUM(F115:F118)</f>
        <v>15</v>
      </c>
      <c r="G119" s="156">
        <f>SUM(G115:G118)</f>
        <v>171</v>
      </c>
      <c r="H119" s="156">
        <f t="shared" si="30"/>
        <v>6.84</v>
      </c>
      <c r="I119" s="156">
        <f>SUM(I115:I118)</f>
        <v>204</v>
      </c>
      <c r="J119" s="156">
        <f t="shared" si="30"/>
        <v>8.16</v>
      </c>
      <c r="K119" s="158"/>
      <c r="L119" s="156">
        <f>SUM(L115:L118)</f>
        <v>5</v>
      </c>
      <c r="M119" s="158">
        <f>SUM(M115:M118)</f>
        <v>0</v>
      </c>
      <c r="N119" s="156"/>
      <c r="O119" s="156"/>
      <c r="P119" s="156"/>
      <c r="Q119" s="156">
        <f>SUM(Q115:Q118)</f>
        <v>75</v>
      </c>
      <c r="R119" s="158">
        <f>SUM(R115:R118)</f>
        <v>5</v>
      </c>
      <c r="S119" s="156"/>
      <c r="T119" s="156"/>
      <c r="U119" s="156"/>
      <c r="V119" s="156">
        <f>SUM(V115:V118)</f>
        <v>91</v>
      </c>
      <c r="W119" s="158">
        <f>SUM(W115:W118)</f>
        <v>10</v>
      </c>
      <c r="X119" s="156"/>
      <c r="Y119" s="156"/>
      <c r="Z119" s="156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M119" s="5"/>
    </row>
    <row r="120" spans="1:121">
      <c r="B120" s="451" t="s">
        <v>37</v>
      </c>
      <c r="C120" s="451"/>
      <c r="D120" s="451"/>
      <c r="E120" s="156">
        <f>SUM(E112:E113,E119)</f>
        <v>251</v>
      </c>
      <c r="F120" s="156">
        <f t="shared" ref="F120:J120" si="31">SUM(F112:F113,F119)</f>
        <v>21</v>
      </c>
      <c r="G120" s="156">
        <f>SUM(G112:G113,G119)</f>
        <v>251</v>
      </c>
      <c r="H120" s="156">
        <f t="shared" si="31"/>
        <v>10.039999999999999</v>
      </c>
      <c r="I120" s="156">
        <f>SUM(I112:I113,I119)</f>
        <v>274</v>
      </c>
      <c r="J120" s="156">
        <f t="shared" si="31"/>
        <v>10.96</v>
      </c>
      <c r="K120" s="158"/>
      <c r="L120" s="156">
        <f>SUM(L112:L113,L119)</f>
        <v>25</v>
      </c>
      <c r="M120" s="158">
        <f>SUM(M112:M113,M119)</f>
        <v>1.5</v>
      </c>
      <c r="N120" s="156"/>
      <c r="O120" s="156"/>
      <c r="P120" s="156"/>
      <c r="Q120" s="156">
        <f>SUM(Q112:Q113,Q119)</f>
        <v>95</v>
      </c>
      <c r="R120" s="158">
        <f>SUM(R112:R113,R119)</f>
        <v>6.5</v>
      </c>
      <c r="S120" s="156"/>
      <c r="T120" s="156"/>
      <c r="U120" s="156"/>
      <c r="V120" s="156">
        <f>SUM(V112:V113,V119)</f>
        <v>131</v>
      </c>
      <c r="W120" s="158">
        <f>SUM(W112:W113,W119)</f>
        <v>13</v>
      </c>
      <c r="X120" s="156"/>
      <c r="Y120" s="156"/>
      <c r="Z120" s="156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M120" s="5"/>
    </row>
    <row r="121" spans="1:121" ht="18" customHeight="1">
      <c r="B121" s="459" t="s">
        <v>100</v>
      </c>
      <c r="C121" s="460"/>
      <c r="D121" s="460"/>
      <c r="E121" s="460"/>
      <c r="F121" s="460"/>
      <c r="G121" s="460"/>
      <c r="H121" s="460"/>
      <c r="I121" s="460"/>
      <c r="J121" s="460"/>
      <c r="K121" s="460"/>
      <c r="L121" s="460"/>
      <c r="M121" s="460"/>
      <c r="N121" s="460"/>
      <c r="O121" s="460"/>
      <c r="P121" s="460"/>
      <c r="Q121" s="460"/>
      <c r="R121" s="460"/>
      <c r="S121" s="460"/>
      <c r="T121" s="460"/>
      <c r="U121" s="460"/>
      <c r="V121" s="460"/>
      <c r="W121" s="460"/>
      <c r="X121" s="460"/>
      <c r="Y121" s="460"/>
      <c r="Z121" s="460"/>
      <c r="AA121" s="460"/>
      <c r="AB121" s="460"/>
      <c r="AC121" s="460"/>
      <c r="AD121" s="460"/>
      <c r="AE121" s="460"/>
      <c r="AF121" s="460"/>
      <c r="AG121" s="460"/>
      <c r="AH121" s="460"/>
      <c r="AI121" s="460"/>
      <c r="AJ121" s="461"/>
      <c r="AM121" s="5"/>
    </row>
    <row r="122" spans="1:121" ht="33" customHeight="1">
      <c r="A122" s="317"/>
      <c r="B122" s="236"/>
      <c r="C122" s="155" t="s">
        <v>138</v>
      </c>
      <c r="D122" s="153" t="s">
        <v>35</v>
      </c>
      <c r="E122" s="126">
        <v>30</v>
      </c>
      <c r="F122" s="126">
        <v>2</v>
      </c>
      <c r="G122" s="127">
        <f>E122</f>
        <v>30</v>
      </c>
      <c r="H122" s="128">
        <f>(G122*1)/25</f>
        <v>1.2</v>
      </c>
      <c r="I122" s="127">
        <f>(F122*25)-G122</f>
        <v>20</v>
      </c>
      <c r="J122" s="128">
        <f>(I122*1)/25</f>
        <v>0.8</v>
      </c>
      <c r="K122" s="154" t="s">
        <v>25</v>
      </c>
      <c r="L122" s="125"/>
      <c r="M122" s="125"/>
      <c r="N122" s="125"/>
      <c r="O122" s="125"/>
      <c r="P122" s="125"/>
      <c r="Q122" s="156">
        <v>10</v>
      </c>
      <c r="R122" s="152">
        <f>(Q122*$F122)/$E122</f>
        <v>0.66666666666666663</v>
      </c>
      <c r="S122" s="125">
        <v>10</v>
      </c>
      <c r="T122" s="125"/>
      <c r="U122" s="125"/>
      <c r="V122" s="125">
        <v>20</v>
      </c>
      <c r="W122" s="152">
        <f>(V122*$F122)/$E122</f>
        <v>1.3333333333333333</v>
      </c>
      <c r="X122" s="126">
        <v>30</v>
      </c>
      <c r="Y122" s="126"/>
      <c r="Z122" s="126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M122" s="265"/>
    </row>
    <row r="123" spans="1:121" ht="36.75" customHeight="1">
      <c r="B123" s="235">
        <v>4</v>
      </c>
      <c r="C123" s="126" t="s">
        <v>139</v>
      </c>
      <c r="D123" s="153" t="s">
        <v>35</v>
      </c>
      <c r="E123" s="126">
        <v>20</v>
      </c>
      <c r="F123" s="126">
        <v>1</v>
      </c>
      <c r="G123" s="127">
        <f>E123</f>
        <v>20</v>
      </c>
      <c r="H123" s="128">
        <f>(G123*1)/25</f>
        <v>0.8</v>
      </c>
      <c r="I123" s="127">
        <f>(F123*25)-G123</f>
        <v>5</v>
      </c>
      <c r="J123" s="128">
        <f>(I123*1)/25</f>
        <v>0.2</v>
      </c>
      <c r="K123" s="154" t="s">
        <v>25</v>
      </c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>
        <v>20</v>
      </c>
      <c r="W123" s="152">
        <f>(V123*$F123)/$E123</f>
        <v>1</v>
      </c>
      <c r="X123" s="126">
        <v>30</v>
      </c>
      <c r="Y123" s="126"/>
      <c r="Z123" s="126"/>
      <c r="AA123" s="153"/>
      <c r="AB123" s="153"/>
      <c r="AC123" s="153"/>
      <c r="AD123" s="153"/>
      <c r="AE123" s="153"/>
      <c r="AF123" s="126"/>
      <c r="AG123" s="126"/>
      <c r="AH123" s="126"/>
      <c r="AI123" s="126"/>
      <c r="AJ123" s="126"/>
      <c r="AM123" s="265"/>
    </row>
    <row r="124" spans="1:121">
      <c r="B124" s="451" t="s">
        <v>54</v>
      </c>
      <c r="C124" s="451"/>
      <c r="D124" s="451"/>
      <c r="E124" s="156">
        <f t="shared" ref="E124:J124" si="32">SUM(E122:E123)</f>
        <v>50</v>
      </c>
      <c r="F124" s="156">
        <f t="shared" si="32"/>
        <v>3</v>
      </c>
      <c r="G124" s="156">
        <f t="shared" si="32"/>
        <v>50</v>
      </c>
      <c r="H124" s="158">
        <f t="shared" si="32"/>
        <v>2</v>
      </c>
      <c r="I124" s="156">
        <f t="shared" si="32"/>
        <v>25</v>
      </c>
      <c r="J124" s="158">
        <f t="shared" si="32"/>
        <v>1</v>
      </c>
      <c r="K124" s="158"/>
      <c r="L124" s="156">
        <f>SUM(L122:L123)</f>
        <v>0</v>
      </c>
      <c r="M124" s="158">
        <f>SUM(M122:M123)</f>
        <v>0</v>
      </c>
      <c r="N124" s="156"/>
      <c r="O124" s="156"/>
      <c r="P124" s="156"/>
      <c r="Q124" s="156">
        <f>SUM(Q122:Q123)</f>
        <v>10</v>
      </c>
      <c r="R124" s="158">
        <f>SUM(R122:R123)</f>
        <v>0.66666666666666663</v>
      </c>
      <c r="S124" s="156"/>
      <c r="T124" s="156"/>
      <c r="U124" s="156"/>
      <c r="V124" s="156">
        <f>SUM(V122:V123)</f>
        <v>40</v>
      </c>
      <c r="W124" s="158">
        <f>SUM(W122:W123)</f>
        <v>2.333333333333333</v>
      </c>
      <c r="X124" s="156"/>
      <c r="Y124" s="156"/>
      <c r="Z124" s="156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M124" s="5"/>
    </row>
    <row r="125" spans="1:121" ht="19.899999999999999" customHeight="1">
      <c r="A125" s="459" t="s">
        <v>55</v>
      </c>
      <c r="B125" s="460"/>
      <c r="C125" s="460"/>
      <c r="D125" s="460"/>
      <c r="E125" s="460"/>
      <c r="F125" s="460"/>
      <c r="G125" s="460"/>
      <c r="H125" s="460"/>
      <c r="I125" s="460"/>
      <c r="J125" s="460"/>
      <c r="K125" s="460"/>
      <c r="L125" s="460"/>
      <c r="M125" s="460"/>
      <c r="N125" s="460"/>
      <c r="O125" s="460"/>
      <c r="P125" s="460"/>
      <c r="Q125" s="460"/>
      <c r="R125" s="460"/>
      <c r="S125" s="460"/>
      <c r="T125" s="460"/>
      <c r="U125" s="460"/>
      <c r="V125" s="460"/>
      <c r="W125" s="460"/>
      <c r="X125" s="460"/>
      <c r="Y125" s="460"/>
      <c r="Z125" s="460"/>
      <c r="AA125" s="460"/>
      <c r="AB125" s="460"/>
      <c r="AC125" s="460"/>
      <c r="AD125" s="460"/>
      <c r="AE125" s="460"/>
      <c r="AF125" s="460"/>
      <c r="AG125" s="460"/>
      <c r="AH125" s="460"/>
      <c r="AI125" s="460"/>
      <c r="AJ125" s="461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CI125" s="5"/>
      <c r="CJ125" s="5"/>
      <c r="CK125" s="5"/>
      <c r="DM125" s="92"/>
      <c r="DN125" s="92"/>
    </row>
    <row r="126" spans="1:121" ht="34.15" customHeight="1">
      <c r="A126" s="125"/>
      <c r="B126" s="236"/>
      <c r="C126" s="464" t="s">
        <v>140</v>
      </c>
      <c r="D126" s="465"/>
      <c r="E126" s="377">
        <v>30</v>
      </c>
      <c r="F126" s="377">
        <v>3</v>
      </c>
      <c r="G126" s="371">
        <f>E126</f>
        <v>30</v>
      </c>
      <c r="H126" s="372">
        <f>(G126*1)/25</f>
        <v>1.2</v>
      </c>
      <c r="I126" s="371">
        <f>(F126*25)-G126</f>
        <v>45</v>
      </c>
      <c r="J126" s="372">
        <f>(I126*1)/25</f>
        <v>1.8</v>
      </c>
      <c r="K126" s="373" t="s">
        <v>36</v>
      </c>
      <c r="L126" s="377"/>
      <c r="M126" s="377"/>
      <c r="N126" s="377"/>
      <c r="O126" s="377"/>
      <c r="P126" s="377"/>
      <c r="Q126" s="370">
        <v>0</v>
      </c>
      <c r="R126" s="374">
        <f t="shared" ref="R126" si="33">(Q126*$F126)/$E126</f>
        <v>0</v>
      </c>
      <c r="S126" s="377">
        <v>10</v>
      </c>
      <c r="T126" s="377"/>
      <c r="U126" s="377"/>
      <c r="V126" s="370">
        <f>E126</f>
        <v>30</v>
      </c>
      <c r="W126" s="374">
        <f t="shared" ref="W126" si="34">(V126*$F126)/$E126</f>
        <v>3</v>
      </c>
      <c r="X126" s="377"/>
      <c r="Y126" s="377"/>
      <c r="Z126" s="377"/>
      <c r="AA126" s="370"/>
      <c r="AB126" s="370"/>
      <c r="AC126" s="370"/>
      <c r="AD126" s="370"/>
      <c r="AE126" s="370"/>
      <c r="AF126" s="370"/>
      <c r="AG126" s="370"/>
      <c r="AH126" s="370"/>
      <c r="AI126" s="375"/>
      <c r="AJ126" s="375"/>
      <c r="AK126" s="5">
        <f xml:space="preserve"> 3*10</f>
        <v>30</v>
      </c>
      <c r="AL126" s="378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CI126" s="5"/>
      <c r="CJ126" s="5"/>
      <c r="CK126" s="5"/>
      <c r="DM126" s="92"/>
      <c r="DN126" s="92"/>
      <c r="DQ126" s="369"/>
    </row>
    <row r="127" spans="1:121" ht="21" customHeight="1">
      <c r="B127" s="451" t="s">
        <v>141</v>
      </c>
      <c r="C127" s="451"/>
      <c r="D127" s="451"/>
      <c r="E127" s="126">
        <f>SUM(E110,E120,E124,E126)</f>
        <v>381</v>
      </c>
      <c r="F127" s="126">
        <f t="shared" ref="F127:J127" si="35">SUM(F110,F120,F124,F126)</f>
        <v>30</v>
      </c>
      <c r="G127" s="126">
        <f t="shared" si="35"/>
        <v>381</v>
      </c>
      <c r="H127" s="126">
        <f t="shared" si="35"/>
        <v>15.239999999999998</v>
      </c>
      <c r="I127" s="126">
        <f t="shared" si="35"/>
        <v>369</v>
      </c>
      <c r="J127" s="126">
        <f t="shared" si="35"/>
        <v>14.760000000000002</v>
      </c>
      <c r="K127" s="157"/>
      <c r="L127" s="126">
        <f>SUM(L110,L120,L124,L126)</f>
        <v>35</v>
      </c>
      <c r="M127" s="126">
        <f t="shared" ref="M127" si="36">SUM(M110,M120,M124,M126)</f>
        <v>2.1</v>
      </c>
      <c r="N127" s="126"/>
      <c r="O127" s="126"/>
      <c r="P127" s="126"/>
      <c r="Q127" s="126">
        <f>SUM(Q110,Q120,Q124,Q126)</f>
        <v>115</v>
      </c>
      <c r="R127" s="126">
        <f t="shared" ref="R127" si="37">SUM(R110,R120,R124,R126)</f>
        <v>7.7666666666666666</v>
      </c>
      <c r="S127" s="126"/>
      <c r="T127" s="126"/>
      <c r="U127" s="126"/>
      <c r="V127" s="126">
        <f>SUM(V110,V120,V124,V126)</f>
        <v>231</v>
      </c>
      <c r="W127" s="126">
        <f t="shared" ref="W127" si="38">SUM(W110,W120,W124,W126)</f>
        <v>20.133333333333333</v>
      </c>
      <c r="X127" s="126"/>
      <c r="Y127" s="126"/>
      <c r="Z127" s="126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M127" s="5"/>
    </row>
    <row r="128" spans="1:121">
      <c r="B128" s="451" t="s">
        <v>86</v>
      </c>
      <c r="C128" s="451"/>
      <c r="D128" s="451"/>
      <c r="E128" s="451"/>
      <c r="F128" s="451"/>
      <c r="G128" s="451"/>
      <c r="H128" s="451"/>
      <c r="I128" s="451"/>
      <c r="J128" s="451"/>
      <c r="K128" s="451"/>
      <c r="L128" s="451"/>
      <c r="M128" s="451"/>
      <c r="N128" s="451"/>
      <c r="O128" s="451"/>
      <c r="P128" s="451"/>
      <c r="Q128" s="451"/>
      <c r="R128" s="451"/>
      <c r="S128" s="451"/>
      <c r="T128" s="451"/>
      <c r="U128" s="451"/>
      <c r="V128" s="451"/>
      <c r="W128" s="451"/>
      <c r="X128" s="451"/>
      <c r="Y128" s="451"/>
      <c r="Z128" s="451"/>
      <c r="AA128" s="451"/>
      <c r="AB128" s="451"/>
      <c r="AC128" s="451"/>
      <c r="AD128" s="451"/>
      <c r="AE128" s="451"/>
      <c r="AF128" s="451"/>
      <c r="AG128" s="451"/>
      <c r="AH128" s="451"/>
      <c r="AI128" s="451"/>
      <c r="AJ128" s="451"/>
      <c r="AM128" s="5"/>
    </row>
    <row r="129" spans="2:96">
      <c r="B129" s="266"/>
      <c r="C129" s="266"/>
      <c r="D129" s="266"/>
      <c r="E129" s="266"/>
      <c r="F129" s="266"/>
      <c r="G129" s="266"/>
      <c r="H129" s="266"/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  <c r="U129" s="266"/>
      <c r="V129" s="266"/>
      <c r="W129" s="266"/>
      <c r="X129" s="266"/>
      <c r="Y129" s="266"/>
      <c r="Z129" s="266"/>
      <c r="AA129" s="266"/>
      <c r="AB129" s="266"/>
      <c r="AC129" s="266"/>
      <c r="AD129" s="266"/>
      <c r="AE129" s="266"/>
      <c r="AF129" s="266"/>
      <c r="AG129" s="266"/>
      <c r="AH129" s="266"/>
      <c r="AI129" s="266"/>
      <c r="AJ129" s="266"/>
      <c r="AM129" s="5"/>
    </row>
    <row r="130" spans="2:96" ht="25.5">
      <c r="B130" s="266"/>
      <c r="C130" s="365"/>
      <c r="D130" s="365" t="s">
        <v>142</v>
      </c>
      <c r="E130" s="365" t="s">
        <v>143</v>
      </c>
      <c r="F130" s="365" t="s">
        <v>7</v>
      </c>
      <c r="G130" s="365" t="s">
        <v>143</v>
      </c>
      <c r="H130" s="365"/>
      <c r="I130" s="365" t="s">
        <v>144</v>
      </c>
      <c r="J130" s="365"/>
      <c r="K130" s="365" t="s">
        <v>145</v>
      </c>
      <c r="L130" s="365"/>
      <c r="M130" s="365" t="s">
        <v>146</v>
      </c>
      <c r="N130" s="365"/>
      <c r="O130" s="365" t="s">
        <v>147</v>
      </c>
      <c r="P130" s="365"/>
      <c r="Q130" s="365"/>
      <c r="R130" s="365"/>
      <c r="S130" s="365"/>
      <c r="T130" s="365"/>
      <c r="U130" s="365"/>
      <c r="V130" s="365"/>
      <c r="W130" s="365"/>
      <c r="X130" s="365"/>
      <c r="Y130" s="365"/>
      <c r="Z130" s="365"/>
      <c r="AA130" s="365"/>
      <c r="AB130" s="365"/>
      <c r="AC130" s="365"/>
      <c r="AD130" s="365"/>
      <c r="AE130" s="365"/>
      <c r="AF130" s="365"/>
      <c r="AG130" s="365"/>
      <c r="AH130" s="365"/>
      <c r="AI130" s="5"/>
      <c r="AJ130" s="5"/>
      <c r="AK130" s="5" t="s">
        <v>148</v>
      </c>
      <c r="AL130" s="5" t="s">
        <v>7</v>
      </c>
      <c r="AM130" s="5" t="s">
        <v>149</v>
      </c>
    </row>
    <row r="131" spans="2:96">
      <c r="B131" s="266"/>
      <c r="C131" s="365" t="s">
        <v>150</v>
      </c>
      <c r="D131" s="366">
        <f>E39+E44</f>
        <v>90</v>
      </c>
      <c r="E131" s="367">
        <f>(D131/D140)*100</f>
        <v>5.4054054054054053</v>
      </c>
      <c r="F131" s="366">
        <f>F39+F44</f>
        <v>7</v>
      </c>
      <c r="G131" s="367">
        <f>(F131/F140)*100</f>
        <v>5.833333333333333</v>
      </c>
      <c r="H131" s="365"/>
      <c r="I131" s="366">
        <f>AK131-D131</f>
        <v>10</v>
      </c>
      <c r="J131" s="365"/>
      <c r="K131" s="366">
        <f>AM131-F131</f>
        <v>9</v>
      </c>
      <c r="L131" s="365"/>
      <c r="M131" s="366">
        <f>100 -(D131*100/AK131)</f>
        <v>10</v>
      </c>
      <c r="N131" s="365"/>
      <c r="O131" s="366">
        <f>100 -(F131*100/AM131)</f>
        <v>56.25</v>
      </c>
      <c r="P131" s="365"/>
      <c r="Q131" s="365"/>
      <c r="R131" s="365"/>
      <c r="S131" s="365"/>
      <c r="T131" s="365"/>
      <c r="U131" s="365"/>
      <c r="V131" s="365"/>
      <c r="W131" s="365"/>
      <c r="X131" s="365"/>
      <c r="Y131" s="365"/>
      <c r="Z131" s="365"/>
      <c r="AA131" s="365"/>
      <c r="AB131" s="365"/>
      <c r="AC131" s="365"/>
      <c r="AD131" s="365"/>
      <c r="AE131" s="365"/>
      <c r="AF131" s="365"/>
      <c r="AG131" s="365"/>
      <c r="AH131" s="365"/>
      <c r="AI131" s="5"/>
      <c r="AJ131" s="368" t="s">
        <v>151</v>
      </c>
      <c r="AK131" s="5">
        <v>100</v>
      </c>
      <c r="AL131" s="5">
        <v>8</v>
      </c>
      <c r="AM131" s="5">
        <v>16</v>
      </c>
    </row>
    <row r="133" spans="2:96">
      <c r="C133" s="32" t="s">
        <v>152</v>
      </c>
      <c r="D133" s="7"/>
      <c r="E133" s="7"/>
      <c r="F133" s="7"/>
      <c r="G133" s="7"/>
      <c r="H133" s="9"/>
      <c r="I133" s="8"/>
      <c r="J133" s="9"/>
      <c r="K133" s="9"/>
      <c r="L133" s="8"/>
      <c r="M133" s="8"/>
      <c r="AN133" s="38" t="s">
        <v>153</v>
      </c>
      <c r="AV133" s="38" t="s">
        <v>154</v>
      </c>
    </row>
    <row r="134" spans="2:96" s="33" customFormat="1" ht="34.5" customHeight="1">
      <c r="B134" s="324"/>
      <c r="C134" s="12"/>
      <c r="D134" s="12">
        <v>1665</v>
      </c>
      <c r="E134" s="12"/>
      <c r="F134" s="12"/>
      <c r="G134" s="12"/>
      <c r="H134" s="13"/>
      <c r="I134" s="12"/>
      <c r="J134" s="13"/>
      <c r="K134" s="13"/>
      <c r="L134" s="12"/>
      <c r="M134" s="12"/>
      <c r="N134" s="12"/>
      <c r="O134" s="12"/>
      <c r="P134" s="12"/>
      <c r="Q134" s="324"/>
      <c r="R134" s="324"/>
      <c r="S134" s="324"/>
      <c r="T134" s="324"/>
      <c r="U134" s="324"/>
      <c r="V134" s="324"/>
      <c r="W134" s="324"/>
      <c r="X134" s="324"/>
      <c r="Y134" s="324"/>
      <c r="Z134" s="324"/>
      <c r="AA134" s="324"/>
      <c r="AB134" s="324"/>
      <c r="AC134" s="324"/>
      <c r="AD134" s="324"/>
      <c r="AE134" s="324"/>
      <c r="AF134" s="324"/>
      <c r="AG134" s="50">
        <v>30</v>
      </c>
      <c r="AH134" s="50" t="s">
        <v>155</v>
      </c>
      <c r="AI134" s="50" t="s">
        <v>156</v>
      </c>
      <c r="AJ134" s="50" t="s">
        <v>155</v>
      </c>
      <c r="AK134" s="359">
        <v>30</v>
      </c>
      <c r="AM134" s="324"/>
      <c r="AN134" s="50">
        <v>30</v>
      </c>
      <c r="AO134" s="50" t="s">
        <v>155</v>
      </c>
      <c r="AP134" s="50" t="s">
        <v>156</v>
      </c>
      <c r="AQ134" s="50" t="s">
        <v>155</v>
      </c>
      <c r="AR134" s="359">
        <v>30</v>
      </c>
      <c r="AS134" s="38"/>
      <c r="AT134" s="38"/>
      <c r="AU134" s="38"/>
      <c r="AV134" s="50">
        <v>20</v>
      </c>
      <c r="AW134" s="50" t="s">
        <v>157</v>
      </c>
      <c r="AX134" s="50" t="s">
        <v>158</v>
      </c>
      <c r="AY134" s="50" t="s">
        <v>157</v>
      </c>
      <c r="AZ134" s="359">
        <v>20</v>
      </c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CI134" s="92"/>
      <c r="CJ134" s="92"/>
      <c r="CK134" s="92"/>
      <c r="CL134" s="5"/>
      <c r="CM134" s="5"/>
      <c r="CN134" s="5"/>
    </row>
    <row r="135" spans="2:96" s="33" customFormat="1" ht="45.75" customHeight="1">
      <c r="B135" s="12"/>
      <c r="C135" s="15"/>
      <c r="D135" s="16" t="s">
        <v>159</v>
      </c>
      <c r="E135" s="16" t="s">
        <v>160</v>
      </c>
      <c r="F135" s="17" t="s">
        <v>7</v>
      </c>
      <c r="G135" s="18" t="s">
        <v>161</v>
      </c>
      <c r="H135" s="16" t="s">
        <v>162</v>
      </c>
      <c r="I135" s="16" t="s">
        <v>160</v>
      </c>
      <c r="J135" s="16" t="s">
        <v>163</v>
      </c>
      <c r="K135" s="16" t="s">
        <v>160</v>
      </c>
      <c r="L135" s="16" t="s">
        <v>128</v>
      </c>
      <c r="M135" s="16" t="s">
        <v>160</v>
      </c>
      <c r="N135" s="16" t="s">
        <v>164</v>
      </c>
      <c r="O135" s="16" t="s">
        <v>160</v>
      </c>
      <c r="P135" s="16" t="s">
        <v>133</v>
      </c>
      <c r="Q135" s="16" t="s">
        <v>160</v>
      </c>
      <c r="R135" s="19" t="s">
        <v>165</v>
      </c>
      <c r="S135" s="19" t="s">
        <v>160</v>
      </c>
      <c r="T135" s="19" t="s">
        <v>166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325"/>
      <c r="AE135" s="325"/>
      <c r="AF135" s="325"/>
      <c r="AG135" s="325" t="s">
        <v>162</v>
      </c>
      <c r="AH135" s="325" t="s">
        <v>163</v>
      </c>
      <c r="AI135" s="325" t="s">
        <v>128</v>
      </c>
      <c r="AJ135" s="325" t="s">
        <v>164</v>
      </c>
      <c r="AK135" s="325" t="s">
        <v>133</v>
      </c>
      <c r="AL135" s="325"/>
      <c r="AM135" s="325" t="s">
        <v>167</v>
      </c>
      <c r="AN135" s="325" t="s">
        <v>162</v>
      </c>
      <c r="AO135" s="325" t="s">
        <v>163</v>
      </c>
      <c r="AP135" s="325" t="s">
        <v>128</v>
      </c>
      <c r="AQ135" s="325" t="s">
        <v>164</v>
      </c>
      <c r="AR135" s="325" t="s">
        <v>133</v>
      </c>
      <c r="AS135" s="325"/>
      <c r="AT135" s="325" t="s">
        <v>167</v>
      </c>
      <c r="AU135" s="38"/>
      <c r="AV135" s="325" t="s">
        <v>162</v>
      </c>
      <c r="AW135" s="325" t="s">
        <v>163</v>
      </c>
      <c r="AX135" s="325" t="s">
        <v>128</v>
      </c>
      <c r="AY135" s="325" t="s">
        <v>164</v>
      </c>
      <c r="AZ135" s="325" t="s">
        <v>133</v>
      </c>
      <c r="BA135" s="325"/>
      <c r="BB135" s="325" t="s">
        <v>167</v>
      </c>
      <c r="BC135" s="38"/>
      <c r="BD135" s="38" t="s">
        <v>168</v>
      </c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M135" s="92"/>
      <c r="CN135" s="92"/>
      <c r="CO135" s="92"/>
      <c r="CP135" s="5"/>
      <c r="CQ135" s="5"/>
      <c r="CR135" s="5"/>
    </row>
    <row r="136" spans="2:96" s="33" customFormat="1" ht="18.75" customHeight="1">
      <c r="B136" s="12"/>
      <c r="C136" s="20" t="s">
        <v>169</v>
      </c>
      <c r="D136" s="16">
        <f>E29</f>
        <v>414</v>
      </c>
      <c r="E136" s="16">
        <f t="shared" ref="E136:E165" si="39">(D136/$D$140)*100</f>
        <v>24.864864864864867</v>
      </c>
      <c r="F136" s="16">
        <f>F29</f>
        <v>30</v>
      </c>
      <c r="G136" s="21">
        <f t="shared" ref="G136:G168" si="40">(F136/$F$140)*100</f>
        <v>25</v>
      </c>
      <c r="H136" s="16">
        <f>L29</f>
        <v>84</v>
      </c>
      <c r="I136" s="16">
        <f t="shared" ref="I136:I142" si="41">(H136/$D$140)*100</f>
        <v>5.045045045045045</v>
      </c>
      <c r="J136" s="16">
        <f>Q29</f>
        <v>110</v>
      </c>
      <c r="K136" s="16">
        <f t="shared" ref="K136:K142" si="42">(J136/$D$140)*100</f>
        <v>6.606606606606606</v>
      </c>
      <c r="L136" s="16">
        <f>V29</f>
        <v>220</v>
      </c>
      <c r="M136" s="16">
        <f t="shared" ref="M136:M142" si="43">(L136/$D$140)*100</f>
        <v>13.213213213213212</v>
      </c>
      <c r="N136" s="16">
        <f>AA29</f>
        <v>0</v>
      </c>
      <c r="O136" s="16">
        <f t="shared" ref="O136:O142" si="44">(N136/$D$140)*100</f>
        <v>0</v>
      </c>
      <c r="P136" s="16">
        <f>AF29</f>
        <v>0</v>
      </c>
      <c r="Q136" s="16">
        <f t="shared" ref="Q136:Q142" si="45">(P136/$D$140)*100</f>
        <v>0</v>
      </c>
      <c r="R136" s="21"/>
      <c r="S136" s="16">
        <f>(R136/$D$140)*100</f>
        <v>0</v>
      </c>
      <c r="T136" s="21">
        <f>SUM($H136,$J136,$L136,$N136,$P136,$R136)</f>
        <v>414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325"/>
      <c r="AE136" s="325"/>
      <c r="AF136" s="325"/>
      <c r="AG136" s="357"/>
      <c r="AH136" s="357"/>
      <c r="AI136" s="357"/>
      <c r="AJ136" s="357"/>
      <c r="AK136" s="357"/>
      <c r="AL136" s="325"/>
      <c r="AM136" s="358"/>
      <c r="AN136" s="325"/>
      <c r="AO136" s="325"/>
      <c r="AP136" s="325"/>
      <c r="AQ136" s="325"/>
      <c r="AR136" s="38"/>
      <c r="AS136" s="38"/>
      <c r="AT136" s="38"/>
      <c r="AU136" s="38"/>
      <c r="AV136" s="325"/>
      <c r="AW136" s="325"/>
      <c r="AX136" s="325"/>
      <c r="AY136" s="325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M136" s="92"/>
      <c r="CN136" s="92"/>
      <c r="CO136" s="92"/>
      <c r="CP136" s="5"/>
      <c r="CQ136" s="5"/>
      <c r="CR136" s="5"/>
    </row>
    <row r="137" spans="2:96" s="33" customFormat="1" ht="18.75" customHeight="1">
      <c r="B137" s="12"/>
      <c r="C137" s="20" t="s">
        <v>170</v>
      </c>
      <c r="D137" s="16">
        <f>E64</f>
        <v>430</v>
      </c>
      <c r="E137" s="16">
        <f t="shared" si="39"/>
        <v>25.825825825825827</v>
      </c>
      <c r="F137" s="16">
        <f>F64</f>
        <v>30</v>
      </c>
      <c r="G137" s="21">
        <f t="shared" si="40"/>
        <v>25</v>
      </c>
      <c r="H137" s="16">
        <f>L64</f>
        <v>50</v>
      </c>
      <c r="I137" s="16">
        <f t="shared" si="41"/>
        <v>3.0030030030030028</v>
      </c>
      <c r="J137" s="16">
        <f>Q64</f>
        <v>115</v>
      </c>
      <c r="K137" s="16">
        <f t="shared" si="42"/>
        <v>6.9069069069069062</v>
      </c>
      <c r="L137" s="16">
        <f>V64</f>
        <v>145</v>
      </c>
      <c r="M137" s="16">
        <f t="shared" si="43"/>
        <v>8.7087087087087074</v>
      </c>
      <c r="N137" s="16">
        <f>AA64</f>
        <v>70</v>
      </c>
      <c r="O137" s="16">
        <f t="shared" si="44"/>
        <v>4.2042042042042045</v>
      </c>
      <c r="P137" s="16">
        <f>AF64</f>
        <v>50</v>
      </c>
      <c r="Q137" s="16">
        <f t="shared" si="45"/>
        <v>3.0030030030030028</v>
      </c>
      <c r="R137" s="21"/>
      <c r="S137" s="16">
        <f>(R137/$D$140)*100</f>
        <v>0</v>
      </c>
      <c r="T137" s="21">
        <f>SUM($H137,$J137,$L137,$N137,$P137,$R137)</f>
        <v>430</v>
      </c>
      <c r="U137" s="12"/>
      <c r="V137" s="12"/>
      <c r="W137" s="12"/>
      <c r="X137" s="12"/>
      <c r="Y137" s="12"/>
      <c r="Z137" s="12"/>
      <c r="AA137" s="12"/>
      <c r="AB137" s="326" t="s">
        <v>171</v>
      </c>
      <c r="AC137" s="12"/>
      <c r="AD137" s="325"/>
      <c r="AE137" s="325"/>
      <c r="AF137" s="325"/>
      <c r="AG137" s="325"/>
      <c r="AH137" s="325"/>
      <c r="AI137" s="325"/>
      <c r="AJ137" s="325"/>
      <c r="AK137" s="325"/>
      <c r="AL137" s="325"/>
      <c r="AM137" s="358"/>
      <c r="AN137" s="325"/>
      <c r="AO137" s="325"/>
      <c r="AP137" s="325"/>
      <c r="AQ137" s="325"/>
      <c r="AR137" s="38"/>
      <c r="AS137" s="38"/>
      <c r="AT137" s="38"/>
      <c r="AU137" s="38"/>
      <c r="AV137" s="325"/>
      <c r="AW137" s="325"/>
      <c r="AX137" s="325"/>
      <c r="AY137" s="325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M137" s="92"/>
      <c r="CN137" s="92"/>
      <c r="CO137" s="92"/>
      <c r="CP137" s="5"/>
      <c r="CQ137" s="5"/>
      <c r="CR137" s="5"/>
    </row>
    <row r="138" spans="2:96" s="33" customFormat="1" ht="18.75" customHeight="1">
      <c r="B138" s="12"/>
      <c r="C138" s="20" t="s">
        <v>172</v>
      </c>
      <c r="D138" s="16">
        <f>E102</f>
        <v>440</v>
      </c>
      <c r="E138" s="16">
        <f t="shared" si="39"/>
        <v>26.426426426426424</v>
      </c>
      <c r="F138" s="16">
        <f>F102</f>
        <v>30</v>
      </c>
      <c r="G138" s="21">
        <f t="shared" si="40"/>
        <v>25</v>
      </c>
      <c r="H138" s="16">
        <f>L102</f>
        <v>40</v>
      </c>
      <c r="I138" s="16">
        <f t="shared" si="41"/>
        <v>2.4024024024024024</v>
      </c>
      <c r="J138" s="16">
        <f>Q102</f>
        <v>115</v>
      </c>
      <c r="K138" s="16">
        <f t="shared" si="42"/>
        <v>6.9069069069069062</v>
      </c>
      <c r="L138" s="16">
        <f>V102</f>
        <v>165</v>
      </c>
      <c r="M138" s="16">
        <f t="shared" si="43"/>
        <v>9.9099099099099099</v>
      </c>
      <c r="N138" s="16">
        <f>AA102</f>
        <v>70</v>
      </c>
      <c r="O138" s="16">
        <f t="shared" si="44"/>
        <v>4.2042042042042045</v>
      </c>
      <c r="P138" s="16">
        <f>AF102</f>
        <v>50</v>
      </c>
      <c r="Q138" s="16">
        <f t="shared" si="45"/>
        <v>3.0030030030030028</v>
      </c>
      <c r="R138" s="21"/>
      <c r="S138" s="16">
        <f>(R138/$D$140)*100</f>
        <v>0</v>
      </c>
      <c r="T138" s="21">
        <f>SUM($H138,$J138,$L138,$N138,$P138,$R138)</f>
        <v>440</v>
      </c>
      <c r="U138" s="12"/>
      <c r="V138" s="12"/>
      <c r="W138" s="12"/>
      <c r="X138" s="12"/>
      <c r="Y138" s="12"/>
      <c r="Z138" s="12" t="s">
        <v>173</v>
      </c>
      <c r="AA138" s="12"/>
      <c r="AB138" s="12"/>
      <c r="AC138" s="12"/>
      <c r="AD138" s="325"/>
      <c r="AE138" s="325"/>
      <c r="AF138" s="325"/>
      <c r="AG138" s="325"/>
      <c r="AH138" s="325"/>
      <c r="AI138" s="325"/>
      <c r="AJ138" s="325"/>
      <c r="AK138" s="325"/>
      <c r="AL138" s="325"/>
      <c r="AM138" s="358"/>
      <c r="AN138" s="325"/>
      <c r="AO138" s="325"/>
      <c r="AP138" s="325"/>
      <c r="AQ138" s="325"/>
      <c r="AR138" s="38"/>
      <c r="AS138" s="38"/>
      <c r="AT138" s="38"/>
      <c r="AU138" s="38"/>
      <c r="AV138" s="325"/>
      <c r="AW138" s="325"/>
      <c r="AX138" s="325"/>
      <c r="AY138" s="325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M138" s="92"/>
      <c r="CN138" s="92"/>
      <c r="CO138" s="92"/>
      <c r="CP138" s="5"/>
      <c r="CQ138" s="5"/>
      <c r="CR138" s="5"/>
    </row>
    <row r="139" spans="2:96" s="33" customFormat="1" ht="18.75" customHeight="1">
      <c r="B139" s="12"/>
      <c r="C139" s="20" t="s">
        <v>174</v>
      </c>
      <c r="D139" s="16">
        <f>E127</f>
        <v>381</v>
      </c>
      <c r="E139" s="16">
        <f t="shared" si="39"/>
        <v>22.882882882882882</v>
      </c>
      <c r="F139" s="16">
        <f>F127</f>
        <v>30</v>
      </c>
      <c r="G139" s="21">
        <f t="shared" si="40"/>
        <v>25</v>
      </c>
      <c r="H139" s="16">
        <f>L127</f>
        <v>35</v>
      </c>
      <c r="I139" s="16">
        <f t="shared" si="41"/>
        <v>2.1021021021021022</v>
      </c>
      <c r="J139" s="16">
        <f>Q127</f>
        <v>115</v>
      </c>
      <c r="K139" s="16">
        <f t="shared" si="42"/>
        <v>6.9069069069069062</v>
      </c>
      <c r="L139" s="16">
        <f>V127</f>
        <v>231</v>
      </c>
      <c r="M139" s="16">
        <f t="shared" si="43"/>
        <v>13.873873873873874</v>
      </c>
      <c r="N139" s="16">
        <f>AA127</f>
        <v>0</v>
      </c>
      <c r="O139" s="16">
        <f t="shared" si="44"/>
        <v>0</v>
      </c>
      <c r="P139" s="16">
        <f>AF127</f>
        <v>0</v>
      </c>
      <c r="Q139" s="16">
        <f t="shared" si="45"/>
        <v>0</v>
      </c>
      <c r="R139" s="21">
        <f>E118</f>
        <v>1</v>
      </c>
      <c r="S139" s="16">
        <f>(R139/$D$140)*100</f>
        <v>6.006006006006006E-2</v>
      </c>
      <c r="T139" s="21">
        <f>SUM($H139,$J139,$L139,$N139,$P139)</f>
        <v>381</v>
      </c>
      <c r="U139" s="45"/>
      <c r="V139" s="45" t="s">
        <v>7</v>
      </c>
      <c r="W139" s="45" t="s">
        <v>175</v>
      </c>
      <c r="X139" s="45" t="s">
        <v>176</v>
      </c>
      <c r="Y139" s="12"/>
      <c r="Z139" s="12" t="s">
        <v>177</v>
      </c>
      <c r="AA139" s="12"/>
      <c r="AB139" s="12"/>
      <c r="AC139" s="12"/>
      <c r="AE139" s="325"/>
      <c r="AF139" s="325"/>
      <c r="AG139" s="325"/>
      <c r="AH139" s="325"/>
      <c r="AI139" s="325"/>
      <c r="AJ139" s="325"/>
      <c r="AK139" s="325"/>
      <c r="AL139" s="325"/>
      <c r="AM139" s="358"/>
      <c r="AN139" s="325"/>
      <c r="AO139" s="325"/>
      <c r="AP139" s="325"/>
      <c r="AQ139" s="325"/>
      <c r="AR139" s="38"/>
      <c r="AS139" s="38"/>
      <c r="AT139" s="38"/>
      <c r="AU139" s="38"/>
      <c r="AV139" s="325"/>
      <c r="AW139" s="325"/>
      <c r="AX139" s="325"/>
      <c r="AY139" s="325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M139" s="92"/>
      <c r="CN139" s="92"/>
      <c r="CO139" s="92"/>
      <c r="CP139" s="5"/>
      <c r="CQ139" s="5"/>
      <c r="CR139" s="5"/>
    </row>
    <row r="140" spans="2:96" s="33" customFormat="1" ht="18.75" customHeight="1">
      <c r="B140" s="12"/>
      <c r="C140" s="22" t="s">
        <v>178</v>
      </c>
      <c r="D140" s="47">
        <f>SUM(D136:D139)</f>
        <v>1665</v>
      </c>
      <c r="E140" s="23">
        <f t="shared" si="39"/>
        <v>100</v>
      </c>
      <c r="F140" s="23">
        <f>SUM(F136:F139)</f>
        <v>120</v>
      </c>
      <c r="G140" s="24">
        <f t="shared" si="40"/>
        <v>100</v>
      </c>
      <c r="H140" s="23">
        <f>SUM(H136:H139)</f>
        <v>209</v>
      </c>
      <c r="I140" s="36">
        <f t="shared" si="41"/>
        <v>12.552552552552553</v>
      </c>
      <c r="J140" s="23">
        <f>SUM(J136:J139)</f>
        <v>455</v>
      </c>
      <c r="K140" s="36">
        <f t="shared" si="42"/>
        <v>27.327327327327328</v>
      </c>
      <c r="L140" s="23">
        <f>SUM(L136:L139)</f>
        <v>761</v>
      </c>
      <c r="M140" s="36">
        <f t="shared" si="43"/>
        <v>45.705705705705704</v>
      </c>
      <c r="N140" s="23">
        <f>SUM(N136:N139)</f>
        <v>140</v>
      </c>
      <c r="O140" s="23">
        <f t="shared" si="44"/>
        <v>8.408408408408409</v>
      </c>
      <c r="P140" s="23">
        <f>SUM(P136:P139)</f>
        <v>100</v>
      </c>
      <c r="Q140" s="23">
        <f t="shared" si="45"/>
        <v>6.0060060060060056</v>
      </c>
      <c r="R140" s="23">
        <f>SUM(R136:R139)</f>
        <v>1</v>
      </c>
      <c r="S140" s="24">
        <f>SUM(I140,K140,M140,O140,Q140)</f>
        <v>100</v>
      </c>
      <c r="T140" s="21">
        <f>SUM($H140,$J140,$L140,$N140,$P140)</f>
        <v>1665</v>
      </c>
      <c r="U140" s="12"/>
      <c r="V140" s="46">
        <v>120</v>
      </c>
      <c r="W140" s="12">
        <f>V140*25</f>
        <v>3000</v>
      </c>
      <c r="X140" s="12">
        <f>W140/2</f>
        <v>1500</v>
      </c>
      <c r="Y140" s="12"/>
      <c r="Z140" s="12"/>
      <c r="AA140" s="12"/>
      <c r="AB140" s="12"/>
      <c r="AC140" s="12"/>
      <c r="AD140" s="12"/>
      <c r="AE140" s="12"/>
      <c r="AF140" s="12"/>
      <c r="AG140" s="357">
        <f>H140</f>
        <v>209</v>
      </c>
      <c r="AH140" s="357">
        <f>J140</f>
        <v>455</v>
      </c>
      <c r="AI140" s="357">
        <f>L140</f>
        <v>761</v>
      </c>
      <c r="AJ140" s="357">
        <f>N140</f>
        <v>140</v>
      </c>
      <c r="AK140" s="357">
        <f>P140</f>
        <v>100</v>
      </c>
      <c r="AL140" s="12"/>
      <c r="AM140" s="358">
        <f>SUM(AG140:AK140)</f>
        <v>1665</v>
      </c>
      <c r="AN140" s="12">
        <f>AG140</f>
        <v>209</v>
      </c>
      <c r="AO140" s="33">
        <f>AH140*3</f>
        <v>1365</v>
      </c>
      <c r="AP140" s="12">
        <f>AI140</f>
        <v>761</v>
      </c>
      <c r="AQ140" s="33">
        <f>AJ140*3</f>
        <v>420</v>
      </c>
      <c r="AR140" s="314">
        <f>AK140</f>
        <v>100</v>
      </c>
      <c r="AS140" s="38"/>
      <c r="AT140" s="358">
        <f>SUM(AN140:AR140)</f>
        <v>2855</v>
      </c>
      <c r="AU140" s="38"/>
      <c r="AV140" s="12">
        <f>AG140</f>
        <v>209</v>
      </c>
      <c r="AW140" s="33">
        <f>AH140*2</f>
        <v>910</v>
      </c>
      <c r="AX140" s="12">
        <f>AI140</f>
        <v>761</v>
      </c>
      <c r="AY140" s="33">
        <f>AJ140*2</f>
        <v>280</v>
      </c>
      <c r="AZ140" s="314">
        <f>AK140</f>
        <v>100</v>
      </c>
      <c r="BA140" s="38"/>
      <c r="BB140" s="358">
        <f>SUM(AV140:AZ140)</f>
        <v>2260</v>
      </c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M140" s="92"/>
      <c r="CN140" s="92"/>
      <c r="CO140" s="92"/>
      <c r="CP140" s="5"/>
      <c r="CQ140" s="5"/>
      <c r="CR140" s="5"/>
    </row>
    <row r="141" spans="2:96" s="33" customFormat="1" ht="18.75" customHeight="1">
      <c r="B141" s="12"/>
      <c r="C141" s="15" t="s">
        <v>179</v>
      </c>
      <c r="D141" s="16">
        <f>SUM(D136:D137)</f>
        <v>844</v>
      </c>
      <c r="E141" s="16">
        <f t="shared" si="39"/>
        <v>50.690690690690687</v>
      </c>
      <c r="F141" s="16">
        <f>SUM(F136:F137)</f>
        <v>60</v>
      </c>
      <c r="G141" s="21">
        <f t="shared" si="40"/>
        <v>50</v>
      </c>
      <c r="H141" s="16">
        <f>SUM(H136:H137)</f>
        <v>134</v>
      </c>
      <c r="I141" s="16">
        <f t="shared" si="41"/>
        <v>8.0480480480480487</v>
      </c>
      <c r="J141" s="16">
        <f>SUM(J136:J137)</f>
        <v>225</v>
      </c>
      <c r="K141" s="16">
        <f t="shared" si="42"/>
        <v>13.513513513513514</v>
      </c>
      <c r="L141" s="16">
        <f>SUM(L136:L137)</f>
        <v>365</v>
      </c>
      <c r="M141" s="16">
        <f t="shared" si="43"/>
        <v>21.921921921921921</v>
      </c>
      <c r="N141" s="16">
        <f>SUM(N136:N137)</f>
        <v>70</v>
      </c>
      <c r="O141" s="16">
        <f t="shared" si="44"/>
        <v>4.2042042042042045</v>
      </c>
      <c r="P141" s="16">
        <f>SUM(P136:P137)</f>
        <v>50</v>
      </c>
      <c r="Q141" s="16">
        <f t="shared" si="45"/>
        <v>3.0030030030030028</v>
      </c>
      <c r="R141" s="21">
        <f>SUM(R136:R137)</f>
        <v>0</v>
      </c>
      <c r="S141" s="21">
        <f>SUM(I141,K141,M141,O141,Q141)</f>
        <v>50.690690690690687</v>
      </c>
      <c r="T141" s="21">
        <f>SUM($H141,$J141,$L141,$N141,$P141,$R141)</f>
        <v>844</v>
      </c>
      <c r="U141" s="12"/>
      <c r="V141" s="12"/>
      <c r="W141" s="12"/>
      <c r="X141" s="12" t="s">
        <v>180</v>
      </c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324"/>
      <c r="AN141" s="12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M141" s="92"/>
      <c r="CN141" s="92"/>
      <c r="CO141" s="92"/>
      <c r="CP141" s="5"/>
      <c r="CQ141" s="5"/>
      <c r="CR141" s="5"/>
    </row>
    <row r="142" spans="2:96" s="33" customFormat="1" ht="22.5" customHeight="1">
      <c r="B142" s="12"/>
      <c r="C142" s="15" t="s">
        <v>181</v>
      </c>
      <c r="D142" s="16">
        <f>SUM(D138:D139)</f>
        <v>821</v>
      </c>
      <c r="E142" s="16">
        <f t="shared" si="39"/>
        <v>49.309309309309306</v>
      </c>
      <c r="F142" s="16">
        <f>SUM(F138:F139)</f>
        <v>60</v>
      </c>
      <c r="G142" s="21">
        <f t="shared" si="40"/>
        <v>50</v>
      </c>
      <c r="H142" s="16">
        <f>SUM(H138:H139)</f>
        <v>75</v>
      </c>
      <c r="I142" s="16">
        <f t="shared" si="41"/>
        <v>4.5045045045045047</v>
      </c>
      <c r="J142" s="16">
        <f>SUM(J138:J139)</f>
        <v>230</v>
      </c>
      <c r="K142" s="16">
        <f t="shared" si="42"/>
        <v>13.813813813813812</v>
      </c>
      <c r="L142" s="16">
        <f>SUM(L138:L139)</f>
        <v>396</v>
      </c>
      <c r="M142" s="16">
        <f t="shared" si="43"/>
        <v>23.783783783783786</v>
      </c>
      <c r="N142" s="16">
        <f>SUM(N138:N139)</f>
        <v>70</v>
      </c>
      <c r="O142" s="16">
        <f t="shared" si="44"/>
        <v>4.2042042042042045</v>
      </c>
      <c r="P142" s="16">
        <f>SUM(P138:P139)</f>
        <v>50</v>
      </c>
      <c r="Q142" s="16">
        <f t="shared" si="45"/>
        <v>3.0030030030030028</v>
      </c>
      <c r="R142" s="21">
        <f>SUM(R138:R139)</f>
        <v>1</v>
      </c>
      <c r="S142" s="21">
        <f>SUM(I142,K142,M142,O142,Q142)</f>
        <v>49.309309309309313</v>
      </c>
      <c r="T142" s="21">
        <f>SUM($H142,$J142,$L142,$N142,$P142)</f>
        <v>821</v>
      </c>
      <c r="U142" s="12">
        <f>SUM(D141:D142)</f>
        <v>1665</v>
      </c>
      <c r="V142" s="12"/>
      <c r="W142" s="33" t="s">
        <v>182</v>
      </c>
      <c r="X142" s="50"/>
      <c r="Y142" s="5"/>
      <c r="Z142" s="5" t="s">
        <v>183</v>
      </c>
      <c r="AA142" s="5"/>
      <c r="AB142" s="327"/>
      <c r="AC142" s="5"/>
      <c r="AD142" s="12"/>
      <c r="AE142" s="12"/>
      <c r="AF142" s="12"/>
      <c r="AG142" s="12"/>
      <c r="AH142" s="12"/>
      <c r="AI142" s="12"/>
      <c r="AJ142" s="12"/>
      <c r="AK142" s="12"/>
      <c r="AL142" s="12"/>
      <c r="AM142" s="324"/>
      <c r="AN142" s="12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M142" s="93"/>
      <c r="CN142" s="93"/>
      <c r="CO142" s="93"/>
      <c r="CP142" s="44"/>
      <c r="CQ142" s="44"/>
      <c r="CR142" s="44"/>
    </row>
    <row r="143" spans="2:96" s="33" customFormat="1" ht="22.5" customHeight="1">
      <c r="B143" s="12"/>
      <c r="C143" s="22" t="s">
        <v>184</v>
      </c>
      <c r="D143" s="23">
        <f>SUM(E8,E37,E72,E110)</f>
        <v>180</v>
      </c>
      <c r="E143" s="48">
        <f t="shared" si="39"/>
        <v>10.810810810810811</v>
      </c>
      <c r="F143" s="23">
        <f>SUM(F8,F37,F72,F110)</f>
        <v>14</v>
      </c>
      <c r="G143" s="24">
        <f t="shared" si="40"/>
        <v>11.666666666666666</v>
      </c>
      <c r="H143" s="25"/>
      <c r="I143" s="23"/>
      <c r="J143" s="25"/>
      <c r="K143" s="23"/>
      <c r="L143" s="23"/>
      <c r="M143" s="23"/>
      <c r="N143" s="23"/>
      <c r="O143" s="23"/>
      <c r="P143" s="23"/>
      <c r="Q143" s="23"/>
      <c r="R143" s="24"/>
      <c r="S143" s="24"/>
      <c r="T143" s="24"/>
      <c r="V143" s="12"/>
      <c r="W143" s="33">
        <f>119*25+30</f>
        <v>3005</v>
      </c>
      <c r="X143" s="12">
        <f>W143/2</f>
        <v>1502.5</v>
      </c>
      <c r="Y143" s="5"/>
      <c r="AA143" s="5"/>
      <c r="AB143" s="328"/>
      <c r="AC143" s="12"/>
      <c r="AD143" s="12"/>
      <c r="AE143" s="329"/>
      <c r="AF143" s="329"/>
      <c r="AG143" s="329"/>
      <c r="AH143" s="329"/>
      <c r="AI143" s="12"/>
      <c r="AJ143" s="12"/>
      <c r="AK143" s="12"/>
      <c r="AL143" s="12"/>
      <c r="AM143" s="324"/>
      <c r="AN143" s="12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M143" s="92"/>
      <c r="CN143" s="92"/>
      <c r="CO143" s="92"/>
      <c r="CP143" s="5"/>
      <c r="CQ143" s="5"/>
      <c r="CR143" s="5"/>
    </row>
    <row r="144" spans="2:96" s="33" customFormat="1" ht="22.5" customHeight="1">
      <c r="B144" s="12"/>
      <c r="C144" s="22" t="s">
        <v>185</v>
      </c>
      <c r="D144" s="23">
        <f>SUM(E13,E42,E78,E120)</f>
        <v>671</v>
      </c>
      <c r="E144" s="48">
        <f t="shared" si="39"/>
        <v>40.3003003003003</v>
      </c>
      <c r="F144" s="23">
        <f>SUM(F13,F42,F78,F120)</f>
        <v>55</v>
      </c>
      <c r="G144" s="24">
        <f t="shared" si="40"/>
        <v>45.833333333333329</v>
      </c>
      <c r="H144" s="25"/>
      <c r="I144" s="23"/>
      <c r="J144" s="25"/>
      <c r="K144" s="23"/>
      <c r="L144" s="23"/>
      <c r="M144" s="23"/>
      <c r="N144" s="23"/>
      <c r="O144" s="23"/>
      <c r="P144" s="23"/>
      <c r="Q144" s="23"/>
      <c r="R144" s="24"/>
      <c r="S144" s="24"/>
      <c r="T144" s="24"/>
      <c r="U144" s="330"/>
      <c r="V144" s="12"/>
      <c r="W144" s="330">
        <v>19</v>
      </c>
      <c r="X144" s="33" t="s">
        <v>186</v>
      </c>
      <c r="Z144" s="33" t="s">
        <v>187</v>
      </c>
      <c r="AA144" s="5"/>
      <c r="AB144" s="328"/>
      <c r="AC144" s="12"/>
      <c r="AD144" s="12"/>
      <c r="AE144" s="329"/>
      <c r="AF144" s="329"/>
      <c r="AG144" s="329"/>
      <c r="AH144" s="329"/>
      <c r="AI144" s="12"/>
      <c r="AJ144" s="12"/>
      <c r="AK144" s="12"/>
      <c r="AL144" s="12"/>
      <c r="AM144" s="324"/>
      <c r="AN144" s="12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M144" s="92"/>
      <c r="CN144" s="92"/>
      <c r="CO144" s="92"/>
      <c r="CP144" s="5"/>
      <c r="CQ144" s="5"/>
      <c r="CR144" s="5"/>
    </row>
    <row r="145" spans="2:96" s="33" customFormat="1" ht="28.5" customHeight="1">
      <c r="B145" s="12"/>
      <c r="C145" s="22" t="s">
        <v>188</v>
      </c>
      <c r="D145" s="23">
        <f>SUM(E15:E19,E23,E48,E82,E124)</f>
        <v>349</v>
      </c>
      <c r="E145" s="48">
        <f>(D145/$D$140)*100</f>
        <v>20.960960960960961</v>
      </c>
      <c r="F145" s="23">
        <f>SUM(F15:F19,F23,F48,F82,F124)</f>
        <v>21</v>
      </c>
      <c r="G145" s="24">
        <f t="shared" si="40"/>
        <v>17.5</v>
      </c>
      <c r="H145" s="25"/>
      <c r="I145" s="23"/>
      <c r="J145" s="25"/>
      <c r="K145" s="23"/>
      <c r="L145" s="23"/>
      <c r="M145" s="23"/>
      <c r="N145" s="23"/>
      <c r="O145" s="23"/>
      <c r="P145" s="23"/>
      <c r="Q145" s="23"/>
      <c r="R145" s="24"/>
      <c r="S145" s="24"/>
      <c r="T145" s="24"/>
      <c r="U145" s="34"/>
      <c r="V145" s="12"/>
      <c r="W145" s="34">
        <f>W143+19</f>
        <v>3024</v>
      </c>
      <c r="X145" s="12">
        <f>W145/2</f>
        <v>1512</v>
      </c>
      <c r="Y145" s="5"/>
      <c r="Z145" s="5"/>
      <c r="AA145" s="5"/>
      <c r="AB145" s="328"/>
      <c r="AC145" s="12"/>
      <c r="AD145" s="12"/>
      <c r="AE145" s="329"/>
      <c r="AF145" s="329"/>
      <c r="AG145" s="329"/>
      <c r="AH145" s="329"/>
      <c r="AI145" s="12"/>
      <c r="AJ145" s="12"/>
      <c r="AK145" s="12"/>
      <c r="AL145" s="12"/>
      <c r="AM145" s="324"/>
      <c r="AN145" s="12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M145" s="92"/>
      <c r="CN145" s="92"/>
      <c r="CO145" s="92"/>
      <c r="CP145" s="5"/>
      <c r="CQ145" s="5"/>
      <c r="CR145" s="5"/>
    </row>
    <row r="146" spans="2:96" s="33" customFormat="1" ht="28.5" customHeight="1">
      <c r="B146" s="12"/>
      <c r="C146" s="22" t="s">
        <v>189</v>
      </c>
      <c r="D146" s="129">
        <f>SUM(E20:E22,E86,E92)</f>
        <v>125</v>
      </c>
      <c r="E146" s="48">
        <f t="shared" si="39"/>
        <v>7.5075075075075075</v>
      </c>
      <c r="F146" s="129">
        <f>SUM(F20:F22,F86,F92)</f>
        <v>9</v>
      </c>
      <c r="G146" s="24">
        <f t="shared" si="40"/>
        <v>7.5</v>
      </c>
      <c r="H146" s="25"/>
      <c r="I146" s="23"/>
      <c r="J146" s="25"/>
      <c r="K146" s="23"/>
      <c r="L146" s="23"/>
      <c r="M146" s="23"/>
      <c r="N146" s="23"/>
      <c r="O146" s="23"/>
      <c r="P146" s="23"/>
      <c r="Q146" s="23"/>
      <c r="R146" s="24"/>
      <c r="S146" s="24"/>
      <c r="T146" s="24"/>
      <c r="U146" s="34"/>
      <c r="V146" s="12"/>
      <c r="W146" s="34"/>
      <c r="X146" s="5"/>
      <c r="Y146" s="5"/>
      <c r="Z146" s="5"/>
      <c r="AA146" s="5"/>
      <c r="AB146" s="328"/>
      <c r="AC146" s="12"/>
      <c r="AD146" s="12"/>
      <c r="AE146" s="329"/>
      <c r="AF146" s="329"/>
      <c r="AG146" s="329"/>
      <c r="AH146" s="329"/>
      <c r="AI146" s="12"/>
      <c r="AJ146" s="12"/>
      <c r="AK146" s="12"/>
      <c r="AL146" s="12"/>
      <c r="AM146" s="324"/>
      <c r="AN146" s="12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M146" s="92"/>
      <c r="CN146" s="92"/>
      <c r="CO146" s="92"/>
      <c r="CP146" s="5"/>
      <c r="CQ146" s="5"/>
      <c r="CR146" s="5"/>
    </row>
    <row r="147" spans="2:96" s="33" customFormat="1" ht="28.5" customHeight="1">
      <c r="B147" s="12"/>
      <c r="C147" s="15" t="s">
        <v>190</v>
      </c>
      <c r="D147" s="16">
        <f>SUM(E28,E55,E96,E126)</f>
        <v>100</v>
      </c>
      <c r="E147" s="16">
        <f t="shared" si="39"/>
        <v>6.0060060060060056</v>
      </c>
      <c r="F147" s="16">
        <f>SUM(F28,F55,F96,F126)</f>
        <v>9</v>
      </c>
      <c r="G147" s="21">
        <f t="shared" si="40"/>
        <v>7.5</v>
      </c>
      <c r="H147" s="28"/>
      <c r="I147" s="16"/>
      <c r="J147" s="28"/>
      <c r="K147" s="16"/>
      <c r="L147" s="16"/>
      <c r="M147" s="16"/>
      <c r="N147" s="16"/>
      <c r="O147" s="16"/>
      <c r="P147" s="16"/>
      <c r="Q147" s="16"/>
      <c r="R147" s="21"/>
      <c r="S147" s="21"/>
      <c r="T147" s="21"/>
      <c r="U147" s="12"/>
      <c r="V147" s="12"/>
      <c r="W147" s="34"/>
      <c r="X147" s="34"/>
      <c r="Y147" s="35"/>
      <c r="Z147" s="12"/>
      <c r="AA147" s="12"/>
      <c r="AB147" s="12"/>
      <c r="AC147" s="12"/>
      <c r="AD147" s="12"/>
      <c r="AE147" s="329"/>
      <c r="AF147" s="329"/>
      <c r="AG147" s="329"/>
      <c r="AH147" s="329"/>
      <c r="AI147" s="12"/>
      <c r="AJ147" s="12"/>
      <c r="AK147" s="12"/>
      <c r="AL147" s="12"/>
      <c r="AM147" s="324"/>
      <c r="AN147" s="12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M147" s="92"/>
      <c r="CN147" s="92"/>
      <c r="CO147" s="92"/>
      <c r="CP147" s="5"/>
      <c r="CQ147" s="5"/>
      <c r="CR147" s="5"/>
    </row>
    <row r="148" spans="2:96" s="33" customFormat="1" ht="28.5" customHeight="1">
      <c r="B148" s="12"/>
      <c r="C148" s="22" t="s">
        <v>191</v>
      </c>
      <c r="D148" s="23">
        <f>SUM(E61,E99)</f>
        <v>140</v>
      </c>
      <c r="E148" s="48">
        <f t="shared" si="39"/>
        <v>8.408408408408409</v>
      </c>
      <c r="F148" s="23">
        <f>SUM(F61,F99)</f>
        <v>8</v>
      </c>
      <c r="G148" s="24">
        <f t="shared" si="40"/>
        <v>6.666666666666667</v>
      </c>
      <c r="H148" s="25"/>
      <c r="I148" s="23"/>
      <c r="J148" s="25"/>
      <c r="K148" s="23"/>
      <c r="L148" s="23"/>
      <c r="M148" s="23"/>
      <c r="N148" s="23"/>
      <c r="O148" s="23"/>
      <c r="P148" s="23"/>
      <c r="Q148" s="23"/>
      <c r="R148" s="24"/>
      <c r="S148" s="24"/>
      <c r="T148" s="24"/>
      <c r="U148" s="12"/>
      <c r="V148" s="12"/>
      <c r="W148" s="131"/>
      <c r="X148" s="132"/>
      <c r="Y148" s="132"/>
      <c r="Z148" s="132"/>
      <c r="AA148" s="133"/>
      <c r="AB148" s="134"/>
      <c r="AC148" s="132"/>
      <c r="AD148" s="134"/>
      <c r="AE148" s="132"/>
      <c r="AF148" s="132"/>
      <c r="AG148" s="132"/>
      <c r="AH148" s="132"/>
      <c r="AI148" s="132"/>
      <c r="AJ148" s="132"/>
      <c r="AK148" s="132"/>
      <c r="AL148" s="133"/>
      <c r="AM148" s="324"/>
      <c r="AN148" s="133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M148" s="92"/>
      <c r="CN148" s="92"/>
      <c r="CO148" s="92"/>
      <c r="CP148" s="5"/>
      <c r="CQ148" s="5"/>
      <c r="CR148" s="5"/>
    </row>
    <row r="149" spans="2:96" s="33" customFormat="1" ht="28.5" customHeight="1">
      <c r="B149" s="12"/>
      <c r="C149" s="22" t="s">
        <v>192</v>
      </c>
      <c r="D149" s="23">
        <f>SUM(E63,E101)</f>
        <v>100</v>
      </c>
      <c r="E149" s="48">
        <f t="shared" si="39"/>
        <v>6.0060060060060056</v>
      </c>
      <c r="F149" s="23">
        <f>SUM(F63,F101)</f>
        <v>4</v>
      </c>
      <c r="G149" s="24">
        <f t="shared" si="40"/>
        <v>3.3333333333333335</v>
      </c>
      <c r="H149" s="25"/>
      <c r="I149" s="23"/>
      <c r="J149" s="25"/>
      <c r="K149" s="23"/>
      <c r="L149" s="23"/>
      <c r="M149" s="23"/>
      <c r="N149" s="23"/>
      <c r="O149" s="23"/>
      <c r="P149" s="23"/>
      <c r="Q149" s="23"/>
      <c r="R149" s="24"/>
      <c r="S149" s="24"/>
      <c r="T149" s="24"/>
      <c r="U149" s="12"/>
      <c r="V149" s="12"/>
      <c r="W149" s="34"/>
      <c r="X149" s="34"/>
      <c r="Y149" s="35"/>
      <c r="Z149" s="12"/>
      <c r="AA149" s="12"/>
      <c r="AB149" s="12"/>
      <c r="AC149" s="12"/>
      <c r="AD149" s="12"/>
      <c r="AE149" s="329"/>
      <c r="AF149" s="329"/>
      <c r="AG149" s="329"/>
      <c r="AH149" s="329"/>
      <c r="AI149" s="12"/>
      <c r="AJ149" s="12"/>
      <c r="AK149" s="12"/>
      <c r="AL149" s="12"/>
      <c r="AM149" s="324"/>
      <c r="AN149" s="12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M149" s="92"/>
      <c r="CN149" s="92"/>
      <c r="CO149" s="92"/>
      <c r="CP149" s="5"/>
      <c r="CQ149" s="5"/>
      <c r="CR149" s="5"/>
    </row>
    <row r="150" spans="2:96" s="33" customFormat="1" ht="27.6" customHeight="1">
      <c r="B150" s="12"/>
      <c r="C150" s="15" t="s">
        <v>193</v>
      </c>
      <c r="D150" s="16">
        <f>SUM(E117)</f>
        <v>150</v>
      </c>
      <c r="E150" s="16">
        <f t="shared" si="39"/>
        <v>9.0090090090090094</v>
      </c>
      <c r="F150" s="16">
        <f>SUM(F117)</f>
        <v>10</v>
      </c>
      <c r="G150" s="21">
        <f t="shared" si="40"/>
        <v>8.3333333333333321</v>
      </c>
      <c r="H150" s="28"/>
      <c r="I150" s="16"/>
      <c r="J150" s="28"/>
      <c r="K150" s="16"/>
      <c r="L150" s="16"/>
      <c r="M150" s="16"/>
      <c r="N150" s="16"/>
      <c r="O150" s="16"/>
      <c r="P150" s="16"/>
      <c r="Q150" s="16"/>
      <c r="R150" s="21"/>
      <c r="S150" s="21"/>
      <c r="T150" s="21"/>
      <c r="U150" s="12"/>
      <c r="V150" s="12"/>
      <c r="W150" s="34"/>
      <c r="X150" s="34"/>
      <c r="Y150" s="35"/>
      <c r="Z150" s="12"/>
      <c r="AA150" s="12"/>
      <c r="AB150" s="12"/>
      <c r="AC150" s="12"/>
      <c r="AD150" s="12"/>
      <c r="AE150" s="329"/>
      <c r="AF150" s="329"/>
      <c r="AG150" s="329"/>
      <c r="AH150" s="329"/>
      <c r="AI150" s="12"/>
      <c r="AJ150" s="12"/>
      <c r="AK150" s="12"/>
      <c r="AL150" s="12"/>
      <c r="AM150" s="324"/>
      <c r="AN150" s="12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M150" s="92"/>
      <c r="CN150" s="92"/>
      <c r="CO150" s="92"/>
      <c r="CP150" s="5"/>
      <c r="CQ150" s="5"/>
      <c r="CR150" s="5"/>
    </row>
    <row r="151" spans="2:96" s="33" customFormat="1" ht="22.5" customHeight="1">
      <c r="B151" s="12"/>
      <c r="C151" s="15" t="s">
        <v>194</v>
      </c>
      <c r="D151" s="16">
        <f>SUM(E115:E116)</f>
        <v>20</v>
      </c>
      <c r="E151" s="16">
        <f t="shared" si="39"/>
        <v>1.2012012012012012</v>
      </c>
      <c r="F151" s="16">
        <f>F116</f>
        <v>0</v>
      </c>
      <c r="G151" s="21">
        <f t="shared" si="40"/>
        <v>0</v>
      </c>
      <c r="H151" s="28"/>
      <c r="I151" s="16"/>
      <c r="J151" s="28"/>
      <c r="K151" s="16"/>
      <c r="L151" s="16"/>
      <c r="M151" s="16"/>
      <c r="N151" s="16"/>
      <c r="O151" s="16"/>
      <c r="P151" s="16"/>
      <c r="Q151" s="16"/>
      <c r="R151" s="21"/>
      <c r="S151" s="21"/>
      <c r="T151" s="21"/>
      <c r="U151" s="49">
        <f>SUM(G146:G150)</f>
        <v>33.333333333333329</v>
      </c>
      <c r="V151" s="12"/>
      <c r="W151" s="34"/>
      <c r="X151" s="34"/>
      <c r="Y151" s="35"/>
      <c r="Z151" s="12"/>
      <c r="AA151" s="12"/>
      <c r="AB151" s="12"/>
      <c r="AC151" s="12"/>
      <c r="AD151" s="12"/>
      <c r="AE151" s="329"/>
      <c r="AF151" s="329"/>
      <c r="AG151" s="329"/>
      <c r="AH151" s="329"/>
      <c r="AI151" s="12"/>
      <c r="AJ151" s="12"/>
      <c r="AK151" s="12"/>
      <c r="AL151" s="12"/>
      <c r="AM151" s="324"/>
      <c r="AN151" s="12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M151" s="92"/>
      <c r="CN151" s="92"/>
      <c r="CO151" s="92"/>
      <c r="CP151" s="5"/>
      <c r="CQ151" s="5"/>
      <c r="CR151" s="5"/>
    </row>
    <row r="152" spans="2:96" s="33" customFormat="1" ht="22.5" customHeight="1">
      <c r="B152" s="12"/>
      <c r="C152" s="15" t="s">
        <v>195</v>
      </c>
      <c r="D152" s="16">
        <f>E118</f>
        <v>1</v>
      </c>
      <c r="E152" s="28">
        <f t="shared" si="39"/>
        <v>6.006006006006006E-2</v>
      </c>
      <c r="F152" s="16">
        <f>F118</f>
        <v>3</v>
      </c>
      <c r="G152" s="21">
        <f t="shared" si="40"/>
        <v>2.5</v>
      </c>
      <c r="H152" s="28"/>
      <c r="I152" s="16"/>
      <c r="J152" s="28"/>
      <c r="K152" s="16"/>
      <c r="L152" s="16"/>
      <c r="M152" s="16"/>
      <c r="N152" s="16"/>
      <c r="O152" s="16"/>
      <c r="P152" s="16"/>
      <c r="Q152" s="16"/>
      <c r="R152" s="21"/>
      <c r="S152" s="21"/>
      <c r="T152" s="21"/>
      <c r="U152" s="49"/>
      <c r="V152" s="12"/>
      <c r="W152" s="34"/>
      <c r="X152" s="34"/>
      <c r="Y152" s="35"/>
      <c r="Z152" s="12"/>
      <c r="AA152" s="12"/>
      <c r="AB152" s="12"/>
      <c r="AC152" s="12"/>
      <c r="AD152" s="12"/>
      <c r="AE152" s="329"/>
      <c r="AF152" s="329"/>
      <c r="AG152" s="329"/>
      <c r="AH152" s="329"/>
      <c r="AI152" s="12"/>
      <c r="AJ152" s="12"/>
      <c r="AK152" s="12"/>
      <c r="AL152" s="12"/>
      <c r="AM152" s="324"/>
      <c r="AN152" s="12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M152" s="92"/>
      <c r="CN152" s="92"/>
      <c r="CO152" s="92"/>
      <c r="CP152" s="5"/>
      <c r="CQ152" s="5"/>
      <c r="CR152" s="5"/>
    </row>
    <row r="153" spans="2:96" s="33" customFormat="1" ht="18.75" customHeight="1">
      <c r="B153" s="12"/>
      <c r="C153" s="15" t="s">
        <v>196</v>
      </c>
      <c r="D153" s="16">
        <f>SUM(D150:D152)</f>
        <v>171</v>
      </c>
      <c r="E153" s="16">
        <f t="shared" si="39"/>
        <v>10.27027027027027</v>
      </c>
      <c r="F153" s="16">
        <f>SUM(F150:F152)</f>
        <v>13</v>
      </c>
      <c r="G153" s="21">
        <f t="shared" si="40"/>
        <v>10.833333333333334</v>
      </c>
      <c r="H153" s="28"/>
      <c r="I153" s="16"/>
      <c r="J153" s="28"/>
      <c r="K153" s="16"/>
      <c r="L153" s="16"/>
      <c r="M153" s="16"/>
      <c r="N153" s="16"/>
      <c r="O153" s="16"/>
      <c r="P153" s="16"/>
      <c r="Q153" s="16"/>
      <c r="R153" s="21"/>
      <c r="S153" s="21"/>
      <c r="T153" s="21"/>
      <c r="U153" s="49"/>
      <c r="V153" s="12"/>
      <c r="W153" s="34"/>
      <c r="X153" s="34"/>
      <c r="Y153" s="35"/>
      <c r="Z153" s="12"/>
      <c r="AA153" s="12"/>
      <c r="AB153" s="12"/>
      <c r="AC153" s="12"/>
      <c r="AD153" s="12"/>
      <c r="AE153" s="329"/>
      <c r="AF153" s="329"/>
      <c r="AG153" s="329"/>
      <c r="AH153" s="329"/>
      <c r="AI153" s="12"/>
      <c r="AJ153" s="12"/>
      <c r="AK153" s="12"/>
      <c r="AL153" s="12"/>
      <c r="AM153" s="324"/>
      <c r="AN153" s="12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M153" s="92"/>
      <c r="CN153" s="92"/>
      <c r="CO153" s="92"/>
      <c r="CP153" s="5"/>
      <c r="CQ153" s="5"/>
      <c r="CR153" s="5"/>
    </row>
    <row r="154" spans="2:96" s="33" customFormat="1" ht="18.75" customHeight="1">
      <c r="B154" s="12"/>
      <c r="C154" s="40" t="s">
        <v>197</v>
      </c>
      <c r="D154" s="41">
        <f>SUM(D143:D149)</f>
        <v>1665</v>
      </c>
      <c r="E154" s="112">
        <f t="shared" si="39"/>
        <v>100</v>
      </c>
      <c r="F154" s="41">
        <f>SUM(F143:F149)</f>
        <v>120</v>
      </c>
      <c r="G154" s="41">
        <f t="shared" si="40"/>
        <v>100</v>
      </c>
      <c r="H154" s="42"/>
      <c r="I154" s="41"/>
      <c r="J154" s="42"/>
      <c r="K154" s="41"/>
      <c r="L154" s="41"/>
      <c r="M154" s="41"/>
      <c r="N154" s="41"/>
      <c r="O154" s="41"/>
      <c r="P154" s="41"/>
      <c r="Q154" s="41"/>
      <c r="R154" s="43"/>
      <c r="S154" s="43"/>
      <c r="T154" s="43"/>
      <c r="U154" s="12"/>
      <c r="V154" s="12"/>
      <c r="W154" s="35"/>
      <c r="X154" s="35"/>
      <c r="Y154" s="35"/>
      <c r="Z154" s="12"/>
      <c r="AA154" s="12"/>
      <c r="AB154" s="12"/>
      <c r="AC154" s="12"/>
      <c r="AD154" s="12"/>
      <c r="AE154" s="329"/>
      <c r="AF154" s="329"/>
      <c r="AG154" s="329"/>
      <c r="AH154" s="329"/>
      <c r="AI154" s="12"/>
      <c r="AJ154" s="12"/>
      <c r="AK154" s="12"/>
      <c r="AL154" s="12"/>
      <c r="AM154" s="324"/>
      <c r="AN154" s="12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M154" s="92"/>
      <c r="CN154" s="92"/>
      <c r="CO154" s="92"/>
      <c r="CP154" s="5"/>
      <c r="CQ154" s="5"/>
      <c r="CR154" s="5"/>
    </row>
    <row r="155" spans="2:96" s="33" customFormat="1" ht="18.75" customHeight="1">
      <c r="B155" s="12"/>
      <c r="C155" s="40" t="s">
        <v>197</v>
      </c>
      <c r="D155" s="41">
        <f>SUM(D143:D145,D159-D150)</f>
        <v>1665</v>
      </c>
      <c r="E155" s="112">
        <f t="shared" si="39"/>
        <v>100</v>
      </c>
      <c r="F155" s="41">
        <f>SUM(F143:F145,F159-F150)</f>
        <v>120</v>
      </c>
      <c r="G155" s="41">
        <f t="shared" si="40"/>
        <v>100</v>
      </c>
      <c r="H155" s="42"/>
      <c r="I155" s="41"/>
      <c r="J155" s="42"/>
      <c r="K155" s="41"/>
      <c r="L155" s="41"/>
      <c r="M155" s="41"/>
      <c r="N155" s="41"/>
      <c r="O155" s="41"/>
      <c r="P155" s="41"/>
      <c r="Q155" s="41"/>
      <c r="R155" s="43"/>
      <c r="S155" s="43"/>
      <c r="T155" s="43"/>
      <c r="U155" s="12"/>
      <c r="V155" s="12"/>
      <c r="W155" s="35"/>
      <c r="X155" s="35"/>
      <c r="Y155" s="35"/>
      <c r="Z155" s="12"/>
      <c r="AA155" s="12"/>
      <c r="AB155" s="12"/>
      <c r="AC155" s="12"/>
      <c r="AD155" s="12"/>
      <c r="AE155" s="329"/>
      <c r="AF155" s="329"/>
      <c r="AG155" s="329"/>
      <c r="AH155" s="329"/>
      <c r="AI155" s="12"/>
      <c r="AJ155" s="12"/>
      <c r="AK155" s="12"/>
      <c r="AL155" s="12"/>
      <c r="AM155" s="324"/>
      <c r="AN155" s="12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M155" s="92"/>
      <c r="CN155" s="92"/>
      <c r="CO155" s="92"/>
      <c r="CP155" s="5"/>
      <c r="CQ155" s="5"/>
      <c r="CR155" s="5"/>
    </row>
    <row r="156" spans="2:96" s="33" customFormat="1" ht="18" customHeight="1">
      <c r="B156" s="12"/>
      <c r="C156" s="26" t="s">
        <v>88</v>
      </c>
      <c r="D156" s="27">
        <f>SUM(G29,G64,G102,G127)</f>
        <v>1569</v>
      </c>
      <c r="E156" s="16">
        <f t="shared" si="39"/>
        <v>94.234234234234236</v>
      </c>
      <c r="F156" s="27">
        <f>SUM(H29,H64,H102,H127)</f>
        <v>61.8</v>
      </c>
      <c r="G156" s="260">
        <f t="shared" si="40"/>
        <v>51.5</v>
      </c>
      <c r="H156" s="28"/>
      <c r="I156" s="16"/>
      <c r="J156" s="28"/>
      <c r="K156" s="16"/>
      <c r="L156" s="16"/>
      <c r="M156" s="16"/>
      <c r="N156" s="16"/>
      <c r="O156" s="16"/>
      <c r="P156" s="16"/>
      <c r="Q156" s="16"/>
      <c r="R156" s="21"/>
      <c r="S156" s="21"/>
      <c r="T156" s="21"/>
      <c r="U156" s="135">
        <f>$D$140-(I101+I63)</f>
        <v>1569</v>
      </c>
      <c r="W156" s="33" t="s">
        <v>198</v>
      </c>
      <c r="X156" s="5"/>
      <c r="Y156" s="12"/>
      <c r="Z156" s="5"/>
      <c r="AA156" s="5"/>
      <c r="AB156" s="328"/>
      <c r="AC156" s="5"/>
      <c r="AD156" s="12"/>
      <c r="AE156" s="329"/>
      <c r="AF156" s="329"/>
      <c r="AG156" s="329"/>
      <c r="AH156" s="329"/>
      <c r="AI156" s="12"/>
      <c r="AJ156" s="12"/>
      <c r="AK156" s="12"/>
      <c r="AL156" s="12"/>
      <c r="AM156" s="324"/>
      <c r="AN156" s="12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M156" s="92"/>
      <c r="CN156" s="92"/>
      <c r="CO156" s="92"/>
      <c r="CP156" s="5"/>
      <c r="CQ156" s="5"/>
      <c r="CR156" s="5"/>
    </row>
    <row r="157" spans="2:96" s="33" customFormat="1">
      <c r="B157" s="12"/>
      <c r="C157" s="29" t="s">
        <v>89</v>
      </c>
      <c r="D157" s="21">
        <f>SUM(I29,I64,I102,I127)</f>
        <v>1455</v>
      </c>
      <c r="E157" s="16">
        <f t="shared" si="39"/>
        <v>87.387387387387378</v>
      </c>
      <c r="F157" s="21">
        <f>SUM(J29,J64,J102,J127)</f>
        <v>57.900000000000006</v>
      </c>
      <c r="G157" s="21">
        <f t="shared" si="40"/>
        <v>48.250000000000007</v>
      </c>
      <c r="H157" s="28"/>
      <c r="I157" s="16"/>
      <c r="J157" s="28"/>
      <c r="K157" s="16"/>
      <c r="L157" s="16"/>
      <c r="M157" s="16"/>
      <c r="N157" s="16"/>
      <c r="O157" s="16"/>
      <c r="P157" s="16"/>
      <c r="Q157" s="16"/>
      <c r="R157" s="21"/>
      <c r="S157" s="21"/>
      <c r="T157" s="21"/>
      <c r="U157" s="135">
        <f>W145-U156</f>
        <v>1455</v>
      </c>
      <c r="V157" s="50">
        <f>SUM(F156:F157)</f>
        <v>119.7</v>
      </c>
      <c r="W157" s="50">
        <f>SUM(G156:G157)</f>
        <v>99.75</v>
      </c>
      <c r="X157" s="33" t="s">
        <v>199</v>
      </c>
      <c r="Y157" s="12"/>
      <c r="Z157" s="5"/>
      <c r="AA157" s="5"/>
      <c r="AB157" s="328"/>
      <c r="AC157" s="5"/>
      <c r="AD157" s="12"/>
      <c r="AE157" s="329"/>
      <c r="AF157" s="329"/>
      <c r="AG157" s="329"/>
      <c r="AH157" s="329"/>
      <c r="AI157" s="12"/>
      <c r="AJ157" s="12"/>
      <c r="AK157" s="12"/>
      <c r="AL157" s="12"/>
      <c r="AM157" s="324"/>
      <c r="AN157" s="12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M157" s="92"/>
      <c r="CN157" s="92"/>
      <c r="CO157" s="92"/>
      <c r="CP157" s="5"/>
      <c r="CQ157" s="5"/>
      <c r="CR157" s="5"/>
    </row>
    <row r="158" spans="2:96" s="33" customFormat="1" ht="45" customHeight="1">
      <c r="B158" s="12"/>
      <c r="C158" s="26" t="s">
        <v>200</v>
      </c>
      <c r="D158" s="21">
        <f>SUM(Q29,Q64,AA64,Q72,Q78,Q82,Q86,AA102,Q110,Q112:Q113,Q117,Q127)</f>
        <v>685</v>
      </c>
      <c r="E158" s="16">
        <f t="shared" si="39"/>
        <v>41.141141141141141</v>
      </c>
      <c r="F158" s="21">
        <f>SUM(R29,R64,AB64,R72,R78,R82,R86,AB102,R110,R112:R113,R117,R127)</f>
        <v>47.519444444444446</v>
      </c>
      <c r="G158" s="11">
        <f t="shared" si="40"/>
        <v>39.599537037037038</v>
      </c>
      <c r="H158" s="28"/>
      <c r="I158" s="16"/>
      <c r="J158" s="28"/>
      <c r="K158" s="16"/>
      <c r="L158" s="16"/>
      <c r="M158" s="16"/>
      <c r="N158" s="16"/>
      <c r="O158" s="16"/>
      <c r="P158" s="16"/>
      <c r="Q158" s="16"/>
      <c r="R158" s="21"/>
      <c r="S158" s="21"/>
      <c r="T158" s="21"/>
      <c r="U158" s="12"/>
      <c r="V158" s="12"/>
      <c r="W158" s="34"/>
      <c r="X158" s="34"/>
      <c r="Y158" s="35"/>
      <c r="Z158" s="12"/>
      <c r="AA158" s="12"/>
      <c r="AB158" s="12"/>
      <c r="AC158" s="12"/>
      <c r="AD158" s="12"/>
      <c r="AE158" s="329"/>
      <c r="AF158" s="329"/>
      <c r="AG158" s="329"/>
      <c r="AH158" s="329"/>
      <c r="AI158" s="12"/>
      <c r="AJ158" s="12"/>
      <c r="AK158" s="12"/>
      <c r="AL158" s="12"/>
      <c r="AM158" s="324"/>
      <c r="AN158" s="12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M158" s="92"/>
      <c r="CN158" s="92"/>
      <c r="CO158" s="92"/>
      <c r="CP158" s="5"/>
      <c r="CQ158" s="5"/>
      <c r="CR158" s="5"/>
    </row>
    <row r="159" spans="2:96" s="33" customFormat="1" ht="27.75" customHeight="1">
      <c r="B159" s="12"/>
      <c r="C159" s="15" t="s">
        <v>201</v>
      </c>
      <c r="D159" s="337">
        <f>SUM(D146:D150)</f>
        <v>615</v>
      </c>
      <c r="E159" s="16">
        <f t="shared" si="39"/>
        <v>36.936936936936938</v>
      </c>
      <c r="F159" s="16">
        <f>SUM(F146:F150)</f>
        <v>40</v>
      </c>
      <c r="G159" s="336">
        <f>(F159/$F$140)*100</f>
        <v>33.333333333333329</v>
      </c>
      <c r="H159" s="28"/>
      <c r="I159" s="16"/>
      <c r="J159" s="28"/>
      <c r="K159" s="16"/>
      <c r="L159" s="16"/>
      <c r="M159" s="16"/>
      <c r="N159" s="16"/>
      <c r="O159" s="16"/>
      <c r="P159" s="16"/>
      <c r="Q159" s="16"/>
      <c r="R159" s="21"/>
      <c r="S159" s="21"/>
      <c r="T159" s="21"/>
      <c r="U159" s="12"/>
      <c r="V159" s="12"/>
      <c r="W159" s="34"/>
      <c r="X159" s="34"/>
      <c r="Y159" s="35"/>
      <c r="Z159" s="12"/>
      <c r="AA159" s="12"/>
      <c r="AB159" s="12"/>
      <c r="AC159" s="12"/>
      <c r="AD159" s="12"/>
      <c r="AE159" s="329"/>
      <c r="AF159" s="329"/>
      <c r="AG159" s="329"/>
      <c r="AH159" s="329"/>
      <c r="AI159" s="12"/>
      <c r="AJ159" s="12"/>
      <c r="AK159" s="12"/>
      <c r="AL159" s="12"/>
      <c r="AM159" s="324"/>
      <c r="AN159" s="12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M159" s="92"/>
      <c r="CN159" s="92"/>
      <c r="CO159" s="92"/>
      <c r="CP159" s="5"/>
      <c r="CQ159" s="5"/>
      <c r="CR159" s="5"/>
    </row>
    <row r="160" spans="2:96" s="33" customFormat="1" ht="34.15" customHeight="1">
      <c r="B160" s="12"/>
      <c r="C160" s="15" t="s">
        <v>202</v>
      </c>
      <c r="D160" s="36">
        <f>SUM(E45,E91,E123)</f>
        <v>70</v>
      </c>
      <c r="E160" s="16">
        <f t="shared" si="39"/>
        <v>4.2042042042042045</v>
      </c>
      <c r="F160" s="36">
        <f>SUM(F45,F91,F123)</f>
        <v>5</v>
      </c>
      <c r="G160" s="21">
        <f t="shared" si="40"/>
        <v>4.1666666666666661</v>
      </c>
      <c r="H160" s="28"/>
      <c r="I160" s="16"/>
      <c r="J160" s="28"/>
      <c r="K160" s="16"/>
      <c r="L160" s="16"/>
      <c r="M160" s="16"/>
      <c r="N160" s="16"/>
      <c r="O160" s="16"/>
      <c r="P160" s="16"/>
      <c r="Q160" s="16"/>
      <c r="R160" s="21"/>
      <c r="S160" s="21"/>
      <c r="T160" s="21"/>
      <c r="U160" s="12"/>
      <c r="V160" s="12"/>
      <c r="W160" s="34"/>
      <c r="X160" s="34"/>
      <c r="Y160" s="35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324"/>
      <c r="AN160" s="12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M160" s="92"/>
      <c r="CN160" s="92"/>
      <c r="CO160" s="92"/>
      <c r="CP160" s="5"/>
      <c r="CQ160" s="5"/>
      <c r="CR160" s="5"/>
    </row>
    <row r="161" spans="2:96" s="33" customFormat="1" ht="15" customHeight="1">
      <c r="B161" s="12"/>
      <c r="C161" s="15" t="s">
        <v>203</v>
      </c>
      <c r="D161" s="16">
        <f>E16</f>
        <v>30</v>
      </c>
      <c r="E161" s="16">
        <f t="shared" si="39"/>
        <v>1.8018018018018018</v>
      </c>
      <c r="F161" s="16">
        <f>F16</f>
        <v>1</v>
      </c>
      <c r="G161" s="21">
        <f t="shared" si="40"/>
        <v>0.83333333333333337</v>
      </c>
      <c r="H161" s="28"/>
      <c r="I161" s="16"/>
      <c r="J161" s="28"/>
      <c r="K161" s="16"/>
      <c r="L161" s="16"/>
      <c r="M161" s="16"/>
      <c r="N161" s="16"/>
      <c r="O161" s="16"/>
      <c r="P161" s="16"/>
      <c r="Q161" s="16"/>
      <c r="R161" s="21"/>
      <c r="S161" s="21"/>
      <c r="T161" s="21"/>
      <c r="U161" s="12"/>
      <c r="V161" s="12"/>
      <c r="W161" s="34"/>
      <c r="X161" s="34"/>
      <c r="Y161" s="35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324"/>
      <c r="AN161" s="12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M161" s="92"/>
      <c r="CN161" s="92"/>
      <c r="CO161" s="92"/>
      <c r="CP161" s="5"/>
      <c r="CQ161" s="5"/>
      <c r="CR161" s="5"/>
    </row>
    <row r="162" spans="2:96" s="33" customFormat="1" ht="30.6" customHeight="1">
      <c r="B162" s="12"/>
      <c r="C162" s="15" t="s">
        <v>204</v>
      </c>
      <c r="D162" s="36">
        <f>E89</f>
        <v>15</v>
      </c>
      <c r="E162" s="16">
        <f t="shared" si="39"/>
        <v>0.90090090090090091</v>
      </c>
      <c r="F162" s="16">
        <f>F89</f>
        <v>0</v>
      </c>
      <c r="G162" s="21">
        <f t="shared" si="40"/>
        <v>0</v>
      </c>
      <c r="H162" s="28"/>
      <c r="I162" s="16"/>
      <c r="J162" s="28"/>
      <c r="K162" s="16"/>
      <c r="L162" s="16"/>
      <c r="M162" s="16"/>
      <c r="N162" s="16"/>
      <c r="O162" s="16"/>
      <c r="P162" s="16"/>
      <c r="Q162" s="16"/>
      <c r="R162" s="21"/>
      <c r="S162" s="21"/>
      <c r="T162" s="21"/>
      <c r="U162" s="12"/>
      <c r="V162" s="12"/>
      <c r="W162" s="34"/>
      <c r="X162" s="34"/>
      <c r="Y162" s="35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324"/>
      <c r="AN162" s="12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M162" s="92"/>
      <c r="CN162" s="92"/>
      <c r="CO162" s="92"/>
      <c r="CP162" s="5"/>
      <c r="CQ162" s="5"/>
      <c r="CR162" s="5"/>
    </row>
    <row r="163" spans="2:96" s="33" customFormat="1" ht="42" customHeight="1">
      <c r="B163" s="12"/>
      <c r="C163" s="15" t="s">
        <v>205</v>
      </c>
      <c r="D163" s="344">
        <f>SUM(E7,E13,E18,E20:E22,E23,E26:E27,E42,E46:E47,E50,E54,E61,E63,E74:E75,E80,E84:E85,E99,E101,E113,E122)</f>
        <v>1005</v>
      </c>
      <c r="E163" s="16">
        <f t="shared" si="39"/>
        <v>60.360360360360367</v>
      </c>
      <c r="F163" s="344">
        <f>SUM(F7,F13,F18,F23,F26:F27,F42,F46:F47,F50,F54,F61,F63,F74:F75,F80,F84:F85,F99,F101,F113,F122)</f>
        <v>68</v>
      </c>
      <c r="G163" s="21">
        <f t="shared" si="40"/>
        <v>56.666666666666664</v>
      </c>
      <c r="H163" s="28"/>
      <c r="I163" s="16"/>
      <c r="J163" s="28"/>
      <c r="K163" s="16"/>
      <c r="L163" s="16"/>
      <c r="M163" s="16"/>
      <c r="N163" s="16"/>
      <c r="O163" s="16"/>
      <c r="P163" s="16"/>
      <c r="Q163" s="16"/>
      <c r="R163" s="21"/>
      <c r="S163" s="21"/>
      <c r="T163" s="21"/>
      <c r="U163" s="12"/>
      <c r="V163" s="12"/>
      <c r="W163" s="34"/>
      <c r="X163" s="34"/>
      <c r="Y163" s="35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324"/>
      <c r="AN163" s="12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M163" s="92"/>
      <c r="CN163" s="92"/>
      <c r="CO163" s="92"/>
      <c r="CP163" s="5"/>
      <c r="CQ163" s="5"/>
      <c r="CR163" s="5"/>
    </row>
    <row r="164" spans="2:96" s="33" customFormat="1" ht="50.45" customHeight="1">
      <c r="B164" s="12"/>
      <c r="C164" s="15" t="s">
        <v>206</v>
      </c>
      <c r="D164" s="261">
        <f>SUM(E7,E10:E12,E18,E23,E36,E39:E41,E53:E54,E71,E74:E75,E80,E109,E112,E115:E117,E122)</f>
        <v>945</v>
      </c>
      <c r="E164" s="16">
        <f t="shared" si="39"/>
        <v>56.756756756756758</v>
      </c>
      <c r="F164" s="16">
        <f>SUM(F7,F10:F12,F18,F23,F36,F39:F41,F53:F54,F71,F74:F75,F80,F109,F112,F115:F117,F122)</f>
        <v>72</v>
      </c>
      <c r="G164" s="345">
        <f>(F164/$F$140)*100</f>
        <v>60</v>
      </c>
      <c r="H164" s="28"/>
      <c r="I164" s="16"/>
      <c r="J164" s="28"/>
      <c r="K164" s="16"/>
      <c r="L164" s="16"/>
      <c r="M164" s="16"/>
      <c r="N164" s="16"/>
      <c r="O164" s="16"/>
      <c r="P164" s="16"/>
      <c r="Q164" s="16"/>
      <c r="R164" s="21"/>
      <c r="S164" s="21"/>
      <c r="T164" s="21"/>
      <c r="U164" s="12"/>
      <c r="V164" s="12"/>
      <c r="W164" s="35"/>
      <c r="X164" s="35"/>
      <c r="Y164" s="35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324"/>
      <c r="AN164" s="12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M164" s="92"/>
      <c r="CN164" s="92"/>
      <c r="CO164" s="92"/>
      <c r="CP164" s="5"/>
      <c r="CQ164" s="5"/>
      <c r="CR164" s="5"/>
    </row>
    <row r="165" spans="2:96" s="33" customFormat="1" ht="61.9" customHeight="1">
      <c r="B165" s="12"/>
      <c r="C165" s="30" t="s">
        <v>207</v>
      </c>
      <c r="D165" s="11">
        <f>(D140-D149)+G63+G101-E117</f>
        <v>1419</v>
      </c>
      <c r="E165" s="16">
        <f t="shared" si="39"/>
        <v>85.225225225225216</v>
      </c>
      <c r="F165" s="11">
        <f>(F140-F149)+H63+H101-F117</f>
        <v>106.16</v>
      </c>
      <c r="G165" s="21">
        <f t="shared" si="40"/>
        <v>88.466666666666654</v>
      </c>
      <c r="H165" s="31"/>
      <c r="I165" s="21"/>
      <c r="J165" s="3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12"/>
      <c r="V165" s="12" t="s">
        <v>208</v>
      </c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324"/>
      <c r="AN165" s="12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M165" s="92"/>
      <c r="CN165" s="92"/>
      <c r="CO165" s="92"/>
      <c r="CP165" s="5"/>
      <c r="CQ165" s="5"/>
      <c r="CR165" s="5"/>
    </row>
    <row r="166" spans="2:96" s="33" customFormat="1">
      <c r="B166" s="12"/>
      <c r="C166" s="118" t="s">
        <v>209</v>
      </c>
      <c r="D166" s="120">
        <f>D167+D168</f>
        <v>229</v>
      </c>
      <c r="E166" s="16">
        <f>(D166/$D$140)*100</f>
        <v>13.753753753753752</v>
      </c>
      <c r="F166" s="120">
        <f>F167+F168</f>
        <v>16.569444444444446</v>
      </c>
      <c r="G166" s="260">
        <f t="shared" si="40"/>
        <v>13.807870370370374</v>
      </c>
      <c r="H166" s="119"/>
      <c r="I166" s="118"/>
      <c r="J166" s="119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324"/>
      <c r="AN166" s="12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M166" s="92"/>
      <c r="CN166" s="92"/>
      <c r="CO166" s="92"/>
      <c r="CP166" s="5"/>
      <c r="CQ166" s="5"/>
      <c r="CR166" s="5"/>
    </row>
    <row r="167" spans="2:96" s="33" customFormat="1">
      <c r="B167" s="12"/>
      <c r="C167" s="130" t="s">
        <v>210</v>
      </c>
      <c r="D167" s="337">
        <f>SUM(L29,L64,L102,L127)</f>
        <v>209</v>
      </c>
      <c r="E167" s="16">
        <f>(D167/$D$140)*100</f>
        <v>12.552552552552553</v>
      </c>
      <c r="F167" s="337">
        <f>SUM(M29,M64,M102,M127)</f>
        <v>15.236111111111112</v>
      </c>
      <c r="G167" s="21">
        <f t="shared" si="40"/>
        <v>12.69675925925926</v>
      </c>
      <c r="H167" s="119"/>
      <c r="I167" s="118"/>
      <c r="J167" s="119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324"/>
      <c r="AN167" s="12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M167" s="92"/>
      <c r="CN167" s="92"/>
      <c r="CO167" s="92"/>
      <c r="CP167" s="5"/>
      <c r="CQ167" s="5"/>
      <c r="CR167" s="5"/>
    </row>
    <row r="168" spans="2:96" s="33" customFormat="1">
      <c r="B168" s="12"/>
      <c r="C168" s="130" t="s">
        <v>211</v>
      </c>
      <c r="D168" s="120">
        <f>V19+V116</f>
        <v>20</v>
      </c>
      <c r="E168" s="16">
        <f>(D168/$D$140)*100</f>
        <v>1.2012012012012012</v>
      </c>
      <c r="F168" s="120">
        <f>W19+W116</f>
        <v>1.3333333333333333</v>
      </c>
      <c r="G168" s="21">
        <f t="shared" si="40"/>
        <v>1.1111111111111109</v>
      </c>
      <c r="H168" s="119"/>
      <c r="I168" s="118"/>
      <c r="J168" s="119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324"/>
      <c r="AN168" s="12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M168" s="92"/>
      <c r="CN168" s="92"/>
      <c r="CO168" s="92"/>
      <c r="CP168" s="5"/>
      <c r="CQ168" s="5"/>
      <c r="CR168" s="5"/>
    </row>
    <row r="169" spans="2:96" ht="35.450000000000003" customHeight="1">
      <c r="C169" s="422" t="s">
        <v>212</v>
      </c>
      <c r="D169" s="133">
        <f>SUM(E12,E20:E22,E41,E46,E47,E61,E80,E85,E99,E113,E122:E123)+(D147/2)+(D150/2)</f>
        <v>575</v>
      </c>
      <c r="E169" s="16">
        <f>(D169/$D$140)*100</f>
        <v>34.534534534534536</v>
      </c>
    </row>
    <row r="170" spans="2:96" s="33" customFormat="1">
      <c r="B170" s="12"/>
      <c r="C170" s="12" t="s">
        <v>213</v>
      </c>
      <c r="D170" s="12" t="s">
        <v>162</v>
      </c>
      <c r="E170" s="12"/>
      <c r="F170" s="12"/>
      <c r="G170" s="12"/>
      <c r="H170" s="13"/>
      <c r="I170" s="12"/>
      <c r="J170" s="13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324"/>
      <c r="AN170" s="12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M170" s="92"/>
      <c r="CN170" s="92"/>
      <c r="CO170" s="92"/>
      <c r="CP170" s="5"/>
      <c r="CQ170" s="5"/>
      <c r="CR170" s="5"/>
    </row>
    <row r="171" spans="2:96" s="33" customFormat="1">
      <c r="B171" s="12"/>
      <c r="C171" s="12" t="s">
        <v>214</v>
      </c>
      <c r="D171" s="12" t="s">
        <v>163</v>
      </c>
      <c r="E171" s="12"/>
      <c r="F171" s="12"/>
      <c r="G171" s="12"/>
      <c r="H171" s="13"/>
      <c r="I171" s="12"/>
      <c r="J171" s="13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324"/>
      <c r="AN171" s="12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M171" s="92"/>
      <c r="CN171" s="92"/>
      <c r="CO171" s="92"/>
      <c r="CP171" s="5"/>
      <c r="CQ171" s="5"/>
      <c r="CR171" s="5"/>
    </row>
    <row r="172" spans="2:96" s="33" customFormat="1">
      <c r="B172" s="12"/>
      <c r="C172" s="12" t="s">
        <v>215</v>
      </c>
      <c r="D172" s="12" t="s">
        <v>128</v>
      </c>
      <c r="E172" s="12"/>
      <c r="F172" s="12"/>
      <c r="G172" s="12"/>
      <c r="H172" s="13"/>
      <c r="I172" s="12"/>
      <c r="J172" s="13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324"/>
      <c r="AN172" s="12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M172" s="92"/>
      <c r="CN172" s="92"/>
      <c r="CO172" s="92"/>
      <c r="CP172" s="5"/>
      <c r="CQ172" s="5"/>
      <c r="CR172" s="5"/>
    </row>
    <row r="173" spans="2:96" s="33" customFormat="1">
      <c r="B173" s="12"/>
      <c r="C173" s="12" t="s">
        <v>216</v>
      </c>
      <c r="D173" s="12" t="s">
        <v>133</v>
      </c>
      <c r="E173" s="12"/>
      <c r="F173" s="12"/>
      <c r="G173" s="12"/>
      <c r="H173" s="13"/>
      <c r="I173" s="12"/>
      <c r="J173" s="13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324"/>
      <c r="AN173" s="12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M173" s="92"/>
      <c r="CN173" s="92"/>
      <c r="CO173" s="92"/>
      <c r="CP173" s="5"/>
      <c r="CQ173" s="5"/>
      <c r="CR173" s="5"/>
    </row>
    <row r="174" spans="2:96" s="33" customFormat="1">
      <c r="B174" s="12"/>
      <c r="C174" s="12" t="s">
        <v>217</v>
      </c>
      <c r="D174" s="12" t="s">
        <v>164</v>
      </c>
      <c r="E174" s="12"/>
      <c r="F174" s="12"/>
      <c r="G174" s="12"/>
      <c r="H174" s="13"/>
      <c r="I174" s="12"/>
      <c r="J174" s="13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324"/>
      <c r="AN174" s="12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M174" s="92"/>
      <c r="CN174" s="92"/>
      <c r="CO174" s="92"/>
      <c r="CP174" s="5"/>
      <c r="CQ174" s="5"/>
      <c r="CR174" s="5"/>
    </row>
    <row r="177" spans="1:4">
      <c r="A177" s="33"/>
      <c r="B177" s="33"/>
      <c r="C177" s="259" t="s">
        <v>218</v>
      </c>
      <c r="D177" s="38"/>
    </row>
    <row r="178" spans="1:4">
      <c r="A178" s="33"/>
      <c r="B178" s="33"/>
      <c r="C178" s="33" t="s">
        <v>219</v>
      </c>
      <c r="D178" s="135">
        <f>D140</f>
        <v>1665</v>
      </c>
    </row>
    <row r="179" spans="1:4">
      <c r="A179" s="33"/>
      <c r="B179" s="33"/>
      <c r="C179" s="33" t="s">
        <v>7</v>
      </c>
      <c r="D179" s="12">
        <f>F140</f>
        <v>120</v>
      </c>
    </row>
    <row r="180" spans="1:4">
      <c r="A180" s="33"/>
      <c r="B180" s="33"/>
      <c r="C180" s="33" t="s">
        <v>220</v>
      </c>
      <c r="D180" s="33">
        <f>D179*25</f>
        <v>3000</v>
      </c>
    </row>
    <row r="181" spans="1:4">
      <c r="A181" s="33"/>
      <c r="B181" s="33"/>
      <c r="C181" s="33" t="s">
        <v>221</v>
      </c>
      <c r="D181" s="33">
        <f>D179*30</f>
        <v>3600</v>
      </c>
    </row>
    <row r="182" spans="1:4">
      <c r="A182" s="33"/>
      <c r="B182" s="33"/>
      <c r="C182" s="33" t="s">
        <v>222</v>
      </c>
      <c r="D182" s="12">
        <f>W143</f>
        <v>3005</v>
      </c>
    </row>
    <row r="183" spans="1:4">
      <c r="A183" s="33"/>
      <c r="B183" s="33"/>
      <c r="C183" s="33" t="s">
        <v>223</v>
      </c>
      <c r="D183" s="12">
        <f>D182+19</f>
        <v>3024</v>
      </c>
    </row>
  </sheetData>
  <mergeCells count="154">
    <mergeCell ref="AM2:AM5"/>
    <mergeCell ref="AM31:AM34"/>
    <mergeCell ref="AM66:AM69"/>
    <mergeCell ref="AM104:AM107"/>
    <mergeCell ref="A115:A116"/>
    <mergeCell ref="B24:D24"/>
    <mergeCell ref="B28:D28"/>
    <mergeCell ref="B29:D29"/>
    <mergeCell ref="AA68:AE68"/>
    <mergeCell ref="AF68:AJ68"/>
    <mergeCell ref="B70:AJ70"/>
    <mergeCell ref="B72:D72"/>
    <mergeCell ref="B73:AJ73"/>
    <mergeCell ref="B78:D78"/>
    <mergeCell ref="L68:P68"/>
    <mergeCell ref="Q68:U68"/>
    <mergeCell ref="AA33:AE33"/>
    <mergeCell ref="AF33:AJ33"/>
    <mergeCell ref="B31:B34"/>
    <mergeCell ref="F67:F69"/>
    <mergeCell ref="L67:Z67"/>
    <mergeCell ref="AA67:AJ67"/>
    <mergeCell ref="C94:D94"/>
    <mergeCell ref="B79:AJ79"/>
    <mergeCell ref="B86:D86"/>
    <mergeCell ref="B87:AJ87"/>
    <mergeCell ref="B88:AJ88"/>
    <mergeCell ref="B92:D92"/>
    <mergeCell ref="B100:AJ100"/>
    <mergeCell ref="B102:D102"/>
    <mergeCell ref="B103:AJ103"/>
    <mergeCell ref="B82:D82"/>
    <mergeCell ref="B83:AJ83"/>
    <mergeCell ref="A93:AJ93"/>
    <mergeCell ref="C95:D95"/>
    <mergeCell ref="C96:D96"/>
    <mergeCell ref="B127:D127"/>
    <mergeCell ref="B104:B107"/>
    <mergeCell ref="C104:C107"/>
    <mergeCell ref="D104:D107"/>
    <mergeCell ref="E104:F104"/>
    <mergeCell ref="J105:J107"/>
    <mergeCell ref="I105:I107"/>
    <mergeCell ref="H105:H107"/>
    <mergeCell ref="G105:G107"/>
    <mergeCell ref="G104:AJ104"/>
    <mergeCell ref="K105:K107"/>
    <mergeCell ref="C115:C116"/>
    <mergeCell ref="B115:B116"/>
    <mergeCell ref="B117:B118"/>
    <mergeCell ref="B119:D119"/>
    <mergeCell ref="B114:AJ114"/>
    <mergeCell ref="K115:K116"/>
    <mergeCell ref="C126:D126"/>
    <mergeCell ref="A125:AJ125"/>
    <mergeCell ref="F115:F116"/>
    <mergeCell ref="G115:G116"/>
    <mergeCell ref="H115:H116"/>
    <mergeCell ref="I115:I116"/>
    <mergeCell ref="J115:J116"/>
    <mergeCell ref="B128:AJ128"/>
    <mergeCell ref="G3:G5"/>
    <mergeCell ref="H3:H5"/>
    <mergeCell ref="I3:I5"/>
    <mergeCell ref="B121:AJ121"/>
    <mergeCell ref="B124:D124"/>
    <mergeCell ref="AA106:AE106"/>
    <mergeCell ref="AF106:AJ106"/>
    <mergeCell ref="B108:AJ108"/>
    <mergeCell ref="B110:D110"/>
    <mergeCell ref="B111:AJ111"/>
    <mergeCell ref="B120:D120"/>
    <mergeCell ref="E105:E107"/>
    <mergeCell ref="F105:F107"/>
    <mergeCell ref="L105:Z105"/>
    <mergeCell ref="AA105:AJ105"/>
    <mergeCell ref="L106:P106"/>
    <mergeCell ref="Q106:U106"/>
    <mergeCell ref="V106:Z106"/>
    <mergeCell ref="B97:D97"/>
    <mergeCell ref="B98:AJ98"/>
    <mergeCell ref="B2:B5"/>
    <mergeCell ref="C2:C5"/>
    <mergeCell ref="B30:AJ30"/>
    <mergeCell ref="J67:J69"/>
    <mergeCell ref="I67:I69"/>
    <mergeCell ref="H67:H69"/>
    <mergeCell ref="G67:G69"/>
    <mergeCell ref="K67:K69"/>
    <mergeCell ref="B59:D59"/>
    <mergeCell ref="G66:AJ66"/>
    <mergeCell ref="B43:AJ43"/>
    <mergeCell ref="AA32:AJ32"/>
    <mergeCell ref="B65:AJ65"/>
    <mergeCell ref="V68:Z68"/>
    <mergeCell ref="B66:B69"/>
    <mergeCell ref="C66:C69"/>
    <mergeCell ref="D66:D69"/>
    <mergeCell ref="E66:F66"/>
    <mergeCell ref="E67:E69"/>
    <mergeCell ref="B48:D48"/>
    <mergeCell ref="F32:F34"/>
    <mergeCell ref="L32:Z32"/>
    <mergeCell ref="Q33:U33"/>
    <mergeCell ref="V33:Z33"/>
    <mergeCell ref="B60:AJ60"/>
    <mergeCell ref="B62:AJ62"/>
    <mergeCell ref="B64:D64"/>
    <mergeCell ref="AL10:AL11"/>
    <mergeCell ref="B1:AJ1"/>
    <mergeCell ref="G2:AJ2"/>
    <mergeCell ref="G32:G34"/>
    <mergeCell ref="H32:H34"/>
    <mergeCell ref="I32:I34"/>
    <mergeCell ref="J32:J34"/>
    <mergeCell ref="G31:AJ31"/>
    <mergeCell ref="K3:K5"/>
    <mergeCell ref="K32:K34"/>
    <mergeCell ref="D2:D5"/>
    <mergeCell ref="E2:F2"/>
    <mergeCell ref="E3:E5"/>
    <mergeCell ref="F3:F5"/>
    <mergeCell ref="L3:Z3"/>
    <mergeCell ref="AA3:AJ3"/>
    <mergeCell ref="L4:P4"/>
    <mergeCell ref="AF4:AJ4"/>
    <mergeCell ref="B6:AJ6"/>
    <mergeCell ref="Q4:U4"/>
    <mergeCell ref="V4:Z4"/>
    <mergeCell ref="AA4:AE4"/>
    <mergeCell ref="J3:J5"/>
    <mergeCell ref="L33:P33"/>
    <mergeCell ref="B55:D55"/>
    <mergeCell ref="B56:AI56"/>
    <mergeCell ref="B8:D8"/>
    <mergeCell ref="B9:AJ9"/>
    <mergeCell ref="B13:D13"/>
    <mergeCell ref="B14:AJ14"/>
    <mergeCell ref="B35:AJ35"/>
    <mergeCell ref="B37:D37"/>
    <mergeCell ref="B38:AJ38"/>
    <mergeCell ref="B42:D42"/>
    <mergeCell ref="B52:AJ52"/>
    <mergeCell ref="C31:C34"/>
    <mergeCell ref="D31:D34"/>
    <mergeCell ref="E31:F31"/>
    <mergeCell ref="E32:E34"/>
    <mergeCell ref="B49:AJ49"/>
    <mergeCell ref="K46:K47"/>
    <mergeCell ref="C26:D26"/>
    <mergeCell ref="A25:AJ25"/>
    <mergeCell ref="A51:AJ51"/>
    <mergeCell ref="C53:D53"/>
    <mergeCell ref="K20:K21"/>
  </mergeCells>
  <hyperlinks>
    <hyperlink ref="AM36" r:id="rId1" display="https://umlub.pl/uczelnia/pracownicy/szczegoly,731.html" xr:uid="{00000000-0004-0000-0000-000000000000}"/>
  </hyperlinks>
  <printOptions horizontalCentered="1"/>
  <pageMargins left="0" right="0" top="0" bottom="0" header="0" footer="0"/>
  <pageSetup paperSize="9" scale="39" fitToHeight="0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Q76"/>
  <sheetViews>
    <sheetView topLeftCell="O9" workbookViewId="0">
      <selection activeCell="Z14" sqref="Z14"/>
    </sheetView>
  </sheetViews>
  <sheetFormatPr defaultRowHeight="15"/>
  <sheetData>
    <row r="1" spans="1:95" ht="15.75">
      <c r="A1" s="12"/>
      <c r="B1" s="12"/>
      <c r="C1" s="12"/>
      <c r="D1" s="12"/>
      <c r="E1" s="12"/>
      <c r="F1" s="12"/>
      <c r="G1" s="13"/>
      <c r="H1" s="12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L1" s="92"/>
      <c r="CM1" s="92"/>
      <c r="CN1" s="92"/>
      <c r="CO1" s="5"/>
      <c r="CP1" s="5"/>
      <c r="CQ1" s="5"/>
    </row>
    <row r="2" spans="1:95" ht="15.75">
      <c r="A2" s="6"/>
      <c r="B2" s="6"/>
      <c r="C2" s="6"/>
      <c r="D2" s="6"/>
      <c r="E2" s="6"/>
      <c r="F2" s="6"/>
      <c r="G2" s="10"/>
      <c r="H2" s="6"/>
      <c r="I2" s="10"/>
      <c r="J2" s="6"/>
      <c r="K2" s="6"/>
      <c r="L2" s="6"/>
      <c r="M2" s="6"/>
      <c r="N2" s="6"/>
      <c r="O2" s="51" t="s">
        <v>760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L2" s="92"/>
      <c r="CM2" s="92"/>
      <c r="CN2" s="92"/>
      <c r="CO2" s="5"/>
      <c r="CP2" s="5"/>
      <c r="CQ2" s="5"/>
    </row>
    <row r="3" spans="1:95" ht="15.75">
      <c r="A3" s="6"/>
      <c r="B3" s="37"/>
      <c r="C3" s="6"/>
      <c r="D3" s="6"/>
      <c r="E3" s="6"/>
      <c r="F3" s="6"/>
      <c r="G3" s="10"/>
      <c r="H3" s="6"/>
      <c r="I3" s="10"/>
      <c r="J3" s="6"/>
      <c r="K3" s="6"/>
      <c r="L3" s="6"/>
      <c r="M3" s="6"/>
      <c r="N3" s="6"/>
      <c r="O3" s="51" t="s">
        <v>761</v>
      </c>
      <c r="P3" s="6"/>
      <c r="Q3" s="6"/>
      <c r="R3" s="6"/>
      <c r="S3" s="6"/>
      <c r="T3" s="6"/>
      <c r="V3" s="6"/>
      <c r="W3" s="6"/>
      <c r="X3" s="6"/>
      <c r="Y3" s="6"/>
      <c r="Z3" s="6" t="s">
        <v>762</v>
      </c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L3" s="93"/>
      <c r="CM3" s="93"/>
      <c r="CN3" s="93"/>
      <c r="CO3" s="44"/>
      <c r="CP3" s="44"/>
      <c r="CQ3" s="44"/>
    </row>
    <row r="4" spans="1:95" ht="15.75">
      <c r="A4" s="6"/>
      <c r="B4" s="38"/>
      <c r="C4" s="6"/>
      <c r="D4" s="6"/>
      <c r="E4" s="6"/>
      <c r="F4" s="6"/>
      <c r="G4" s="10"/>
      <c r="H4" s="6"/>
      <c r="I4" s="10"/>
      <c r="J4" s="6"/>
      <c r="K4" s="6"/>
      <c r="L4" s="6"/>
      <c r="M4" s="6"/>
      <c r="N4" s="6"/>
      <c r="O4" s="51" t="s">
        <v>763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L4" s="92"/>
      <c r="CM4" s="92"/>
      <c r="CN4" s="92"/>
      <c r="CO4" s="5"/>
      <c r="CP4" s="5"/>
      <c r="CQ4" s="5"/>
    </row>
    <row r="5" spans="1:95" ht="15.75">
      <c r="A5" s="6"/>
      <c r="B5" s="38"/>
      <c r="C5" s="6"/>
      <c r="D5" s="6"/>
      <c r="E5" s="6"/>
      <c r="F5" s="6"/>
      <c r="G5" s="10"/>
      <c r="H5" s="6"/>
      <c r="I5" s="10"/>
      <c r="J5" s="6"/>
      <c r="K5" s="6"/>
      <c r="L5" s="6"/>
      <c r="M5" s="6"/>
      <c r="N5" s="6"/>
      <c r="O5" s="51" t="s">
        <v>764</v>
      </c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L5" s="92"/>
      <c r="CM5" s="92"/>
      <c r="CN5" s="92"/>
      <c r="CO5" s="5"/>
      <c r="CP5" s="5"/>
      <c r="CQ5" s="5"/>
    </row>
    <row r="6" spans="1:95" ht="15.75">
      <c r="A6" s="6"/>
      <c r="B6" s="6"/>
      <c r="C6" s="6"/>
      <c r="D6" s="6"/>
      <c r="E6" s="6"/>
      <c r="F6" s="6"/>
      <c r="G6" s="10"/>
      <c r="H6" s="6"/>
      <c r="I6" s="10"/>
      <c r="J6" s="6"/>
      <c r="K6" s="6"/>
      <c r="L6" s="6"/>
      <c r="M6" s="6"/>
      <c r="N6" s="6"/>
      <c r="O6" s="52" t="s">
        <v>765</v>
      </c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L6" s="92"/>
      <c r="CM6" s="92"/>
      <c r="CN6" s="92"/>
      <c r="CO6" s="5"/>
      <c r="CP6" s="5"/>
      <c r="CQ6" s="5"/>
    </row>
    <row r="7" spans="1:95" ht="15.75">
      <c r="A7" s="6"/>
      <c r="B7" s="39"/>
      <c r="C7" s="6"/>
      <c r="D7" s="6"/>
      <c r="E7" s="6"/>
      <c r="F7" s="6"/>
      <c r="G7" s="10"/>
      <c r="H7" s="6"/>
      <c r="I7" s="10"/>
      <c r="J7" s="6"/>
      <c r="K7" s="6"/>
      <c r="L7" s="6"/>
      <c r="M7" s="6"/>
      <c r="N7" s="6"/>
      <c r="O7" s="52" t="s">
        <v>766</v>
      </c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L7" s="92"/>
      <c r="CM7" s="92"/>
      <c r="CN7" s="92"/>
      <c r="CO7" s="5"/>
      <c r="CP7" s="5"/>
      <c r="CQ7" s="5"/>
    </row>
    <row r="8" spans="1:95" ht="15.75">
      <c r="A8" s="6"/>
      <c r="B8" s="6"/>
      <c r="C8" s="6"/>
      <c r="D8" s="6"/>
      <c r="E8" s="6"/>
      <c r="F8" s="6"/>
      <c r="G8" s="10"/>
      <c r="H8" s="6"/>
      <c r="I8" s="10"/>
      <c r="J8" s="6"/>
      <c r="K8" s="6"/>
      <c r="L8" s="6"/>
      <c r="M8" s="6"/>
      <c r="N8" s="6"/>
      <c r="O8" s="52" t="s">
        <v>767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L8" s="92"/>
      <c r="CM8" s="92"/>
      <c r="CN8" s="92"/>
      <c r="CO8" s="5"/>
      <c r="CP8" s="5"/>
      <c r="CQ8" s="5"/>
    </row>
    <row r="9" spans="1:95" ht="15.75">
      <c r="A9" s="6"/>
      <c r="B9" s="6"/>
      <c r="C9" s="6"/>
      <c r="D9" s="6"/>
      <c r="E9" s="6"/>
      <c r="F9" s="6"/>
      <c r="G9" s="10"/>
      <c r="H9" s="6"/>
      <c r="I9" s="10"/>
      <c r="J9" s="6"/>
      <c r="K9" s="6"/>
      <c r="L9" s="6"/>
      <c r="M9" s="6"/>
      <c r="N9" s="6"/>
      <c r="O9" s="52" t="s">
        <v>768</v>
      </c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L9" s="92"/>
      <c r="CM9" s="92"/>
      <c r="CN9" s="92"/>
      <c r="CO9" s="5"/>
      <c r="CP9" s="5"/>
      <c r="CQ9" s="5"/>
    </row>
    <row r="10" spans="1:95" ht="15.75">
      <c r="A10" s="6"/>
      <c r="B10" s="6"/>
      <c r="C10" s="6"/>
      <c r="D10" s="6"/>
      <c r="E10" s="6"/>
      <c r="F10" s="6"/>
      <c r="G10" s="10"/>
      <c r="H10" s="6"/>
      <c r="I10" s="10"/>
      <c r="J10" s="6"/>
      <c r="K10" s="6"/>
      <c r="L10" s="6"/>
      <c r="M10" s="6"/>
      <c r="N10" s="6"/>
      <c r="O10" s="113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L10" s="92"/>
      <c r="CM10" s="92"/>
      <c r="CN10" s="92"/>
      <c r="CO10" s="5"/>
      <c r="CP10" s="5"/>
      <c r="CQ10" s="5"/>
    </row>
    <row r="11" spans="1:95" ht="15.75">
      <c r="A11" s="6"/>
      <c r="B11" s="6"/>
      <c r="C11" s="6"/>
      <c r="D11" s="6"/>
      <c r="E11" s="6"/>
      <c r="F11" s="6"/>
      <c r="G11" s="10"/>
      <c r="H11" s="6"/>
      <c r="I11" s="10"/>
      <c r="J11" s="6"/>
      <c r="K11" s="6"/>
      <c r="L11" s="6"/>
      <c r="M11" s="6"/>
      <c r="N11" s="6"/>
      <c r="O11" s="51" t="s">
        <v>769</v>
      </c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L11" s="92"/>
      <c r="CM11" s="92"/>
      <c r="CN11" s="92"/>
      <c r="CO11" s="5"/>
      <c r="CP11" s="5"/>
      <c r="CQ11" s="5"/>
    </row>
    <row r="12" spans="1:95" ht="15.75">
      <c r="A12" s="6"/>
      <c r="B12" s="6"/>
      <c r="C12" s="6"/>
      <c r="D12" s="6"/>
      <c r="E12" s="6"/>
      <c r="F12" s="6"/>
      <c r="G12" s="10"/>
      <c r="H12" s="6"/>
      <c r="I12" s="10"/>
      <c r="J12" s="6"/>
      <c r="K12" s="6"/>
      <c r="L12" s="6"/>
      <c r="M12" s="6"/>
      <c r="N12" s="6"/>
      <c r="O12" s="52" t="s">
        <v>770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L12" s="92"/>
      <c r="CM12" s="92"/>
      <c r="CN12" s="92"/>
      <c r="CO12" s="5"/>
      <c r="CP12" s="5"/>
      <c r="CQ12" s="5"/>
    </row>
    <row r="13" spans="1:95" ht="15.75">
      <c r="A13" s="6"/>
      <c r="B13" s="6"/>
      <c r="C13" s="6"/>
      <c r="D13" s="6"/>
      <c r="E13" s="6"/>
      <c r="F13" s="6"/>
      <c r="G13" s="10"/>
      <c r="H13" s="6"/>
      <c r="I13" s="10"/>
      <c r="J13" s="6"/>
      <c r="K13" s="6"/>
      <c r="L13" s="6"/>
      <c r="M13" s="6"/>
      <c r="N13" s="6"/>
      <c r="O13" s="52" t="s">
        <v>771</v>
      </c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L13" s="92"/>
      <c r="CM13" s="92"/>
      <c r="CN13" s="92"/>
      <c r="CO13" s="5"/>
      <c r="CP13" s="5"/>
      <c r="CQ13" s="5"/>
    </row>
    <row r="14" spans="1:95" ht="15.75">
      <c r="A14" s="6"/>
      <c r="B14" s="6"/>
      <c r="C14" s="6"/>
      <c r="D14" s="6"/>
      <c r="E14" s="6"/>
      <c r="F14" s="6"/>
      <c r="G14" s="10"/>
      <c r="H14" s="6"/>
      <c r="I14" s="10"/>
      <c r="J14" s="6"/>
      <c r="K14" s="6"/>
      <c r="L14" s="6"/>
      <c r="M14" s="6"/>
      <c r="N14" s="6"/>
      <c r="O14" s="52" t="s">
        <v>772</v>
      </c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L14" s="92"/>
      <c r="CM14" s="92"/>
      <c r="CN14" s="92"/>
      <c r="CO14" s="5"/>
      <c r="CP14" s="5"/>
      <c r="CQ14" s="5"/>
    </row>
    <row r="15" spans="1:95" ht="15.75">
      <c r="A15" s="6"/>
      <c r="B15" s="6"/>
      <c r="C15" s="6"/>
      <c r="D15" s="6"/>
      <c r="E15" s="6"/>
      <c r="F15" s="6"/>
      <c r="G15" s="10"/>
      <c r="H15" s="6"/>
      <c r="I15" s="10"/>
      <c r="J15" s="6"/>
      <c r="K15" s="6"/>
      <c r="L15" s="6"/>
      <c r="M15" s="6"/>
      <c r="N15" s="6"/>
      <c r="O15" s="52" t="s">
        <v>773</v>
      </c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L15" s="92"/>
      <c r="CM15" s="92"/>
      <c r="CN15" s="92"/>
      <c r="CO15" s="5"/>
      <c r="CP15" s="5"/>
      <c r="CQ15" s="5"/>
    </row>
    <row r="16" spans="1:95" ht="15.75">
      <c r="A16" s="6"/>
      <c r="B16" s="6"/>
      <c r="C16" s="6"/>
      <c r="D16" s="6"/>
      <c r="E16" s="6"/>
      <c r="F16" s="6"/>
      <c r="G16" s="10"/>
      <c r="H16" s="6"/>
      <c r="I16" s="10"/>
      <c r="J16" s="6"/>
      <c r="K16" s="6"/>
      <c r="L16" s="6"/>
      <c r="M16" s="6"/>
      <c r="N16" s="6"/>
      <c r="O16" s="52" t="s">
        <v>774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L16" s="92"/>
      <c r="CM16" s="92"/>
      <c r="CN16" s="92"/>
      <c r="CO16" s="5"/>
      <c r="CP16" s="5"/>
      <c r="CQ16" s="5"/>
    </row>
    <row r="17" spans="1:95" ht="15.75">
      <c r="A17" s="6"/>
      <c r="B17" s="6"/>
      <c r="C17" s="6"/>
      <c r="D17" s="6"/>
      <c r="E17" s="6"/>
      <c r="F17" s="6"/>
      <c r="G17" s="10"/>
      <c r="H17" s="6"/>
      <c r="I17" s="10"/>
      <c r="J17" s="6"/>
      <c r="K17" s="6"/>
      <c r="L17" s="6"/>
      <c r="M17" s="6"/>
      <c r="N17" s="6"/>
      <c r="O17" s="113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L17" s="92"/>
      <c r="CM17" s="92"/>
      <c r="CN17" s="92"/>
      <c r="CO17" s="5"/>
      <c r="CP17" s="5"/>
      <c r="CQ17" s="5"/>
    </row>
    <row r="18" spans="1:95" ht="15.75">
      <c r="A18" s="6"/>
      <c r="B18" s="6"/>
      <c r="C18" s="6"/>
      <c r="D18" s="6"/>
      <c r="E18" s="6"/>
      <c r="F18" s="6"/>
      <c r="G18" s="10"/>
      <c r="H18" s="6"/>
      <c r="I18" s="10"/>
      <c r="J18" s="6"/>
      <c r="K18" s="6"/>
      <c r="L18" s="6"/>
      <c r="M18" s="6"/>
      <c r="N18" s="6"/>
      <c r="O18" s="51" t="s">
        <v>775</v>
      </c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L18" s="92"/>
      <c r="CM18" s="92"/>
      <c r="CN18" s="92"/>
      <c r="CO18" s="5"/>
      <c r="CP18" s="5"/>
      <c r="CQ18" s="5"/>
    </row>
    <row r="19" spans="1:95" ht="15.75">
      <c r="A19" s="6"/>
      <c r="B19" s="6"/>
      <c r="C19" s="6"/>
      <c r="D19" s="6"/>
      <c r="E19" s="6"/>
      <c r="F19" s="6"/>
      <c r="G19" s="10"/>
      <c r="H19" s="6"/>
      <c r="I19" s="10"/>
      <c r="J19" s="6"/>
      <c r="K19" s="6"/>
      <c r="L19" s="6"/>
      <c r="M19" s="6"/>
      <c r="N19" s="6"/>
      <c r="O19" s="52" t="s">
        <v>776</v>
      </c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L19" s="92"/>
      <c r="CM19" s="92"/>
      <c r="CN19" s="92"/>
      <c r="CO19" s="5"/>
      <c r="CP19" s="5"/>
      <c r="CQ19" s="5"/>
    </row>
    <row r="20" spans="1:95" ht="15.75">
      <c r="A20" s="6"/>
      <c r="B20" s="6"/>
      <c r="C20" s="6"/>
      <c r="D20" s="6"/>
      <c r="E20" s="6"/>
      <c r="F20" s="6"/>
      <c r="G20" s="10"/>
      <c r="H20" s="6"/>
      <c r="I20" s="10"/>
      <c r="J20" s="6"/>
      <c r="K20" s="6"/>
      <c r="L20" s="6"/>
      <c r="M20" s="6"/>
      <c r="N20" s="6"/>
      <c r="O20" s="52" t="s">
        <v>777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L20" s="92"/>
      <c r="CM20" s="92"/>
      <c r="CN20" s="92"/>
      <c r="CO20" s="5"/>
      <c r="CP20" s="5"/>
      <c r="CQ20" s="5"/>
    </row>
    <row r="21" spans="1:95" ht="15.75">
      <c r="A21" s="6"/>
      <c r="B21" s="6"/>
      <c r="C21" s="6"/>
      <c r="D21" s="6"/>
      <c r="E21" s="6"/>
      <c r="F21" s="6"/>
      <c r="G21" s="10"/>
      <c r="H21" s="6"/>
      <c r="I21" s="10"/>
      <c r="J21" s="6"/>
      <c r="K21" s="6"/>
      <c r="L21" s="6"/>
      <c r="M21" s="6"/>
      <c r="N21" s="6"/>
      <c r="O21" s="52" t="s">
        <v>778</v>
      </c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L21" s="92"/>
      <c r="CM21" s="92"/>
      <c r="CN21" s="92"/>
      <c r="CO21" s="5"/>
      <c r="CP21" s="5"/>
      <c r="CQ21" s="5"/>
    </row>
    <row r="22" spans="1:95" ht="15.75">
      <c r="A22" s="6"/>
      <c r="B22" s="6"/>
      <c r="C22" s="6"/>
      <c r="D22" s="6"/>
      <c r="E22" s="6"/>
      <c r="F22" s="6"/>
      <c r="G22" s="10"/>
      <c r="H22" s="6"/>
      <c r="I22" s="10"/>
      <c r="J22" s="6"/>
      <c r="K22" s="6"/>
      <c r="L22" s="6"/>
      <c r="M22" s="6"/>
      <c r="N22" s="6"/>
      <c r="O22" s="114" t="s">
        <v>779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L22" s="92"/>
      <c r="CM22" s="92"/>
      <c r="CN22" s="92"/>
      <c r="CO22" s="5"/>
      <c r="CP22" s="5"/>
      <c r="CQ22" s="5"/>
    </row>
    <row r="23" spans="1:95" ht="15.75">
      <c r="A23" s="6"/>
      <c r="B23" s="6"/>
      <c r="C23" s="6"/>
      <c r="D23" s="6"/>
      <c r="E23" s="6"/>
      <c r="F23" s="10"/>
      <c r="G23" s="6"/>
      <c r="H23" s="10"/>
      <c r="I23" s="6"/>
      <c r="J23" s="6"/>
      <c r="K23" s="6"/>
      <c r="L23" s="6"/>
      <c r="M23" s="6"/>
      <c r="N23" s="6"/>
      <c r="O23" s="52" t="s">
        <v>780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L23" s="92"/>
      <c r="CM23" s="92"/>
      <c r="CN23" s="92"/>
      <c r="CO23" s="5"/>
      <c r="CP23" s="5"/>
      <c r="CQ23" s="5"/>
    </row>
    <row r="24" spans="1:95" ht="15.75">
      <c r="A24" s="6"/>
      <c r="B24" s="6"/>
      <c r="C24" s="6"/>
      <c r="D24" s="6"/>
      <c r="E24" s="6"/>
      <c r="F24" s="10"/>
      <c r="G24" s="6"/>
      <c r="H24" s="10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L24" s="92"/>
      <c r="CM24" s="92"/>
      <c r="CN24" s="92"/>
      <c r="CO24" s="5"/>
      <c r="CP24" s="5"/>
      <c r="CQ24" s="5"/>
    </row>
    <row r="25" spans="1:95" ht="15.75">
      <c r="A25" s="6"/>
      <c r="B25" s="6"/>
      <c r="C25" s="6"/>
      <c r="D25" s="6"/>
      <c r="E25" s="6"/>
      <c r="F25" s="10"/>
      <c r="G25" s="6"/>
      <c r="H25" s="10"/>
      <c r="I25" s="6"/>
      <c r="J25" s="6"/>
      <c r="K25" s="6"/>
      <c r="L25" s="6"/>
      <c r="M25" s="6"/>
      <c r="N25" s="6"/>
      <c r="O25" s="121" t="s">
        <v>209</v>
      </c>
      <c r="P25" s="14"/>
      <c r="Q25" s="14"/>
      <c r="R25" s="14"/>
      <c r="S25" s="14"/>
      <c r="T25" s="14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L25" s="92"/>
      <c r="CM25" s="92"/>
      <c r="CN25" s="92"/>
      <c r="CO25" s="5"/>
      <c r="CP25" s="5"/>
      <c r="CQ25" s="5"/>
    </row>
    <row r="26" spans="1:95" ht="15.75">
      <c r="A26" s="6"/>
      <c r="B26" s="6"/>
      <c r="C26" s="6"/>
      <c r="D26" s="6"/>
      <c r="E26" s="6"/>
      <c r="F26" s="10"/>
      <c r="G26" s="6"/>
      <c r="H26" s="10"/>
      <c r="I26" s="6"/>
      <c r="J26" s="6"/>
      <c r="K26" s="6"/>
      <c r="L26" s="6"/>
      <c r="M26" s="6"/>
      <c r="N26" s="6"/>
      <c r="O26" s="14" t="s">
        <v>781</v>
      </c>
      <c r="P26" s="14"/>
      <c r="Q26" s="14"/>
      <c r="R26" s="14"/>
      <c r="S26" s="14"/>
      <c r="T26" s="14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L26" s="92"/>
      <c r="CM26" s="92"/>
      <c r="CN26" s="92"/>
      <c r="CO26" s="5"/>
      <c r="CP26" s="5"/>
      <c r="CQ26" s="5"/>
    </row>
    <row r="27" spans="1:95" ht="15.75">
      <c r="A27" s="6"/>
      <c r="B27" s="6"/>
      <c r="C27" s="6"/>
      <c r="D27" s="6"/>
      <c r="E27" s="6"/>
      <c r="F27" s="10"/>
      <c r="G27" s="6"/>
      <c r="H27" s="10"/>
      <c r="I27" s="6"/>
      <c r="J27" s="6"/>
      <c r="K27" s="6"/>
      <c r="L27" s="6"/>
      <c r="M27" s="6"/>
      <c r="N27" s="6"/>
      <c r="O27" s="53" t="s">
        <v>782</v>
      </c>
      <c r="P27" s="6"/>
      <c r="Q27" s="14"/>
      <c r="R27" s="14"/>
      <c r="S27" s="14"/>
      <c r="T27" s="14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L27" s="92"/>
      <c r="CM27" s="92"/>
      <c r="CN27" s="92"/>
      <c r="CO27" s="5"/>
      <c r="CP27" s="5"/>
      <c r="CQ27" s="5"/>
    </row>
    <row r="28" spans="1:95" ht="15.75">
      <c r="A28" s="6"/>
      <c r="B28" s="6"/>
      <c r="C28" s="6"/>
      <c r="D28" s="6"/>
      <c r="E28" s="6"/>
      <c r="F28" s="10"/>
      <c r="G28" s="6"/>
      <c r="H28" s="10"/>
      <c r="I28" s="6"/>
      <c r="J28" s="6"/>
      <c r="K28" s="6"/>
      <c r="L28" s="6"/>
      <c r="M28" s="6"/>
      <c r="N28" s="6"/>
      <c r="O28" s="53" t="s">
        <v>783</v>
      </c>
      <c r="P28" s="14"/>
      <c r="Q28" s="14"/>
      <c r="R28" s="14"/>
      <c r="S28" s="14"/>
      <c r="T28" s="14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L28" s="92"/>
      <c r="CM28" s="92"/>
      <c r="CN28" s="92"/>
      <c r="CO28" s="5"/>
      <c r="CP28" s="5"/>
      <c r="CQ28" s="5"/>
    </row>
    <row r="29" spans="1:95" ht="15.75">
      <c r="A29" s="6"/>
      <c r="B29" s="6"/>
      <c r="C29" s="6"/>
      <c r="D29" s="6"/>
      <c r="E29" s="6"/>
      <c r="F29" s="10"/>
      <c r="G29" s="6"/>
      <c r="H29" s="10"/>
      <c r="I29" s="6"/>
      <c r="J29" s="6"/>
      <c r="K29" s="6"/>
      <c r="L29" s="6"/>
      <c r="M29" s="6"/>
      <c r="N29" s="6"/>
      <c r="O29" s="14" t="s">
        <v>45</v>
      </c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L29" s="92"/>
      <c r="CM29" s="92"/>
      <c r="CN29" s="92"/>
      <c r="CO29" s="5"/>
      <c r="CP29" s="5"/>
      <c r="CQ29" s="5"/>
    </row>
    <row r="30" spans="1:95" ht="15.75">
      <c r="A30" s="6"/>
      <c r="B30" s="6"/>
      <c r="C30" s="6"/>
      <c r="D30" s="6"/>
      <c r="E30" s="6"/>
      <c r="F30" s="10"/>
      <c r="G30" s="6"/>
      <c r="H30" s="10"/>
      <c r="I30" s="10"/>
      <c r="J30" s="6"/>
      <c r="K30" s="6"/>
      <c r="L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L30" s="92"/>
      <c r="CM30" s="92"/>
      <c r="CN30" s="92"/>
      <c r="CO30" s="5"/>
      <c r="CP30" s="5"/>
      <c r="CQ30" s="5"/>
    </row>
    <row r="31" spans="1:95" ht="15.75">
      <c r="A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L31" s="92"/>
      <c r="CM31" s="92"/>
      <c r="CN31" s="92"/>
      <c r="CO31" s="5"/>
      <c r="CP31" s="5"/>
      <c r="CQ31" s="5"/>
    </row>
    <row r="32" spans="1:95" ht="15.75">
      <c r="A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L32" s="92"/>
      <c r="CM32" s="92"/>
      <c r="CN32" s="92"/>
      <c r="CO32" s="5"/>
      <c r="CP32" s="5"/>
      <c r="CQ32" s="5"/>
    </row>
    <row r="33" spans="1:95" ht="15.75">
      <c r="A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L33" s="92"/>
      <c r="CM33" s="92"/>
      <c r="CN33" s="92"/>
      <c r="CO33" s="5"/>
      <c r="CP33" s="5"/>
      <c r="CQ33" s="5"/>
    </row>
    <row r="34" spans="1:95" ht="15.75">
      <c r="A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L34" s="92"/>
      <c r="CM34" s="92"/>
      <c r="CN34" s="92"/>
      <c r="CO34" s="5"/>
      <c r="CP34" s="5"/>
      <c r="CQ34" s="5"/>
    </row>
    <row r="35" spans="1:95" ht="15.75">
      <c r="A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L35" s="92"/>
      <c r="CM35" s="92"/>
      <c r="CN35" s="92"/>
      <c r="CO35" s="5"/>
      <c r="CP35" s="5"/>
      <c r="CQ35" s="5"/>
    </row>
    <row r="36" spans="1:95" ht="15.75">
      <c r="A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L36" s="93"/>
      <c r="CM36" s="93"/>
      <c r="CN36" s="93"/>
      <c r="CO36" s="44"/>
      <c r="CP36" s="44"/>
      <c r="CQ36" s="44"/>
    </row>
    <row r="37" spans="1:95" ht="15.75">
      <c r="A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CH37" s="92"/>
      <c r="CI37" s="92"/>
      <c r="CJ37" s="92"/>
      <c r="CK37" s="5"/>
      <c r="CL37" s="5"/>
      <c r="CM37" s="5"/>
    </row>
    <row r="38" spans="1:95" ht="15.75">
      <c r="A38" s="6"/>
      <c r="B38" s="6"/>
      <c r="C38" s="6"/>
      <c r="D38" s="6"/>
      <c r="E38" s="6"/>
      <c r="F38" s="6"/>
      <c r="G38" s="10"/>
      <c r="H38" s="6"/>
      <c r="I38" s="10"/>
      <c r="J38" s="10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CH38" s="92"/>
      <c r="CI38" s="92"/>
      <c r="CJ38" s="92"/>
      <c r="CK38" s="5"/>
      <c r="CL38" s="5"/>
      <c r="CM38" s="5"/>
    </row>
    <row r="39" spans="1:95" ht="15.75">
      <c r="A39" s="6"/>
      <c r="B39" s="6"/>
      <c r="C39" s="6"/>
      <c r="D39" s="6"/>
      <c r="E39" s="6"/>
      <c r="F39" s="6"/>
      <c r="G39" s="10"/>
      <c r="H39" s="6"/>
      <c r="I39" s="10"/>
      <c r="J39" s="10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CH39" s="92"/>
      <c r="CI39" s="92"/>
      <c r="CJ39" s="92"/>
      <c r="CK39" s="5"/>
      <c r="CL39" s="5"/>
      <c r="CM39" s="5"/>
    </row>
    <row r="40" spans="1:95" ht="15.75">
      <c r="A40" s="6"/>
      <c r="B40" s="6"/>
      <c r="C40" s="6"/>
      <c r="D40" s="6"/>
      <c r="E40" s="6"/>
      <c r="F40" s="6"/>
      <c r="G40" s="10"/>
      <c r="H40" s="6"/>
      <c r="I40" s="10"/>
      <c r="J40" s="10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CH40" s="92"/>
      <c r="CI40" s="92"/>
      <c r="CJ40" s="92"/>
      <c r="CK40" s="5"/>
      <c r="CL40" s="5"/>
      <c r="CM40" s="5"/>
    </row>
    <row r="41" spans="1:95" ht="15.75">
      <c r="A41" s="6"/>
      <c r="B41" s="6"/>
      <c r="C41" s="6"/>
      <c r="D41" s="6"/>
      <c r="E41" s="6"/>
      <c r="F41" s="6"/>
      <c r="G41" s="10"/>
      <c r="H41" s="6"/>
      <c r="I41" s="10"/>
      <c r="J41" s="10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CH41" s="92"/>
      <c r="CI41" s="92"/>
      <c r="CJ41" s="92"/>
      <c r="CK41" s="5"/>
      <c r="CL41" s="5"/>
      <c r="CM41" s="5"/>
    </row>
    <row r="42" spans="1:95" ht="15.75">
      <c r="A42" s="6"/>
      <c r="B42" s="6"/>
      <c r="C42" s="6"/>
      <c r="D42" s="6"/>
      <c r="E42" s="6"/>
      <c r="F42" s="6"/>
      <c r="G42" s="10"/>
      <c r="H42" s="6"/>
      <c r="I42" s="10"/>
      <c r="J42" s="10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CH42" s="92"/>
      <c r="CI42" s="92"/>
      <c r="CJ42" s="92"/>
      <c r="CK42" s="5"/>
      <c r="CL42" s="5"/>
      <c r="CM42" s="5"/>
    </row>
    <row r="43" spans="1:95" ht="15.75">
      <c r="A43" s="6"/>
      <c r="B43" s="6"/>
      <c r="C43" s="6"/>
      <c r="D43" s="6"/>
      <c r="E43" s="6"/>
      <c r="F43" s="6"/>
      <c r="G43" s="10"/>
      <c r="H43" s="6"/>
      <c r="I43" s="10"/>
      <c r="J43" s="10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CH43" s="92"/>
      <c r="CI43" s="92"/>
      <c r="CJ43" s="92"/>
      <c r="CK43" s="5"/>
      <c r="CL43" s="5"/>
      <c r="CM43" s="5"/>
    </row>
    <row r="44" spans="1:95" ht="15.75">
      <c r="A44" s="6"/>
      <c r="B44" s="6"/>
      <c r="C44" s="6"/>
      <c r="D44" s="6"/>
      <c r="E44" s="6"/>
      <c r="F44" s="6"/>
      <c r="G44" s="10"/>
      <c r="H44" s="6"/>
      <c r="I44" s="10"/>
      <c r="J44" s="10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CH44" s="92"/>
      <c r="CI44" s="92"/>
      <c r="CJ44" s="92"/>
      <c r="CK44" s="5"/>
      <c r="CL44" s="5"/>
      <c r="CM44" s="5"/>
    </row>
    <row r="45" spans="1:95" ht="15.75">
      <c r="A45" s="6"/>
      <c r="B45" s="6"/>
      <c r="C45" s="6"/>
      <c r="D45" s="6"/>
      <c r="E45" s="6"/>
      <c r="F45" s="6"/>
      <c r="G45" s="10"/>
      <c r="H45" s="6"/>
      <c r="I45" s="10"/>
      <c r="J45" s="10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CH45" s="92"/>
      <c r="CI45" s="92"/>
      <c r="CJ45" s="92"/>
      <c r="CK45" s="5"/>
      <c r="CL45" s="5"/>
      <c r="CM45" s="5"/>
    </row>
    <row r="46" spans="1:95" ht="15.75">
      <c r="A46" s="6"/>
      <c r="B46" s="6"/>
      <c r="C46" s="6"/>
      <c r="D46" s="6"/>
      <c r="E46" s="6"/>
      <c r="F46" s="6"/>
      <c r="G46" s="10"/>
      <c r="H46" s="6"/>
      <c r="I46" s="10"/>
      <c r="J46" s="10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CH46" s="92"/>
      <c r="CI46" s="92"/>
      <c r="CJ46" s="92"/>
      <c r="CK46" s="5"/>
      <c r="CL46" s="5"/>
      <c r="CM46" s="5"/>
    </row>
    <row r="47" spans="1:95" ht="15.75">
      <c r="A47" s="6"/>
      <c r="B47" s="6"/>
      <c r="C47" s="6"/>
      <c r="D47" s="6"/>
      <c r="E47" s="6"/>
      <c r="F47" s="6"/>
      <c r="G47" s="10"/>
      <c r="H47" s="6"/>
      <c r="I47" s="10"/>
      <c r="J47" s="10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CH47" s="92"/>
      <c r="CI47" s="92"/>
      <c r="CJ47" s="92"/>
      <c r="CK47" s="5"/>
      <c r="CL47" s="5"/>
      <c r="CM47" s="5"/>
    </row>
    <row r="48" spans="1:95" ht="15.75">
      <c r="A48" s="6"/>
      <c r="B48" s="6"/>
      <c r="C48" s="6"/>
      <c r="D48" s="6"/>
      <c r="E48" s="6"/>
      <c r="F48" s="6"/>
      <c r="G48" s="10"/>
      <c r="H48" s="6"/>
      <c r="I48" s="10"/>
      <c r="J48" s="10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CH48" s="92"/>
      <c r="CI48" s="92"/>
      <c r="CJ48" s="92"/>
      <c r="CK48" s="5"/>
      <c r="CL48" s="5"/>
      <c r="CM48" s="5"/>
    </row>
    <row r="49" spans="1:91" ht="15.75">
      <c r="A49" s="6"/>
      <c r="B49" s="6"/>
      <c r="C49" s="6"/>
      <c r="D49" s="6"/>
      <c r="E49" s="6"/>
      <c r="F49" s="6"/>
      <c r="G49" s="10"/>
      <c r="H49" s="6"/>
      <c r="I49" s="10"/>
      <c r="J49" s="10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CH49" s="92"/>
      <c r="CI49" s="92"/>
      <c r="CJ49" s="92"/>
      <c r="CK49" s="5"/>
      <c r="CL49" s="5"/>
      <c r="CM49" s="5"/>
    </row>
    <row r="50" spans="1:91" ht="15.75">
      <c r="A50" s="6"/>
      <c r="B50" s="6"/>
      <c r="C50" s="6"/>
      <c r="D50" s="6"/>
      <c r="E50" s="6"/>
      <c r="F50" s="6"/>
      <c r="G50" s="10"/>
      <c r="H50" s="6"/>
      <c r="I50" s="10"/>
      <c r="J50" s="10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CH50" s="92"/>
      <c r="CI50" s="92"/>
      <c r="CJ50" s="92"/>
      <c r="CK50" s="5"/>
      <c r="CL50" s="5"/>
      <c r="CM50" s="5"/>
    </row>
    <row r="51" spans="1:91" ht="15.75">
      <c r="A51" s="6"/>
      <c r="B51" s="6"/>
      <c r="C51" s="6"/>
      <c r="D51" s="6"/>
      <c r="E51" s="6"/>
      <c r="F51" s="6"/>
      <c r="G51" s="10"/>
      <c r="H51" s="6"/>
      <c r="I51" s="10"/>
      <c r="J51" s="10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CH51" s="92"/>
      <c r="CI51" s="92"/>
      <c r="CJ51" s="92"/>
      <c r="CK51" s="5"/>
      <c r="CL51" s="5"/>
      <c r="CM51" s="5"/>
    </row>
    <row r="52" spans="1:91" ht="15.75">
      <c r="A52" s="6"/>
      <c r="B52" s="6"/>
      <c r="C52" s="6"/>
      <c r="D52" s="6"/>
      <c r="E52" s="6"/>
      <c r="F52" s="6"/>
      <c r="G52" s="10"/>
      <c r="H52" s="6"/>
      <c r="I52" s="10"/>
      <c r="J52" s="10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CH52" s="92"/>
      <c r="CI52" s="92"/>
      <c r="CJ52" s="92"/>
      <c r="CK52" s="5"/>
      <c r="CL52" s="5"/>
      <c r="CM52" s="5"/>
    </row>
    <row r="53" spans="1:91" ht="15.75">
      <c r="A53" s="6"/>
      <c r="B53" s="6"/>
      <c r="C53" s="6"/>
      <c r="D53" s="6"/>
      <c r="E53" s="6"/>
      <c r="F53" s="6"/>
      <c r="G53" s="10"/>
      <c r="H53" s="6"/>
      <c r="I53" s="10"/>
      <c r="J53" s="10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CH53" s="92"/>
      <c r="CI53" s="92"/>
      <c r="CJ53" s="92"/>
      <c r="CK53" s="5"/>
      <c r="CL53" s="5"/>
      <c r="CM53" s="5"/>
    </row>
    <row r="54" spans="1:91" ht="15.75">
      <c r="A54" s="6"/>
      <c r="B54" s="6"/>
      <c r="C54" s="6"/>
      <c r="D54" s="6"/>
      <c r="E54" s="6"/>
      <c r="F54" s="6"/>
      <c r="G54" s="10"/>
      <c r="H54" s="6"/>
      <c r="I54" s="10"/>
      <c r="J54" s="10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CH54" s="92"/>
      <c r="CI54" s="92"/>
      <c r="CJ54" s="92"/>
      <c r="CK54" s="5"/>
      <c r="CL54" s="5"/>
      <c r="CM54" s="5"/>
    </row>
    <row r="55" spans="1:91" ht="15.75">
      <c r="A55" s="6"/>
      <c r="B55" s="6"/>
      <c r="C55" s="6"/>
      <c r="D55" s="6"/>
      <c r="E55" s="6"/>
      <c r="F55" s="6"/>
      <c r="G55" s="10"/>
      <c r="H55" s="6"/>
      <c r="I55" s="10"/>
      <c r="J55" s="10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CH55" s="92"/>
      <c r="CI55" s="92"/>
      <c r="CJ55" s="92"/>
      <c r="CK55" s="5"/>
      <c r="CL55" s="5"/>
      <c r="CM55" s="5"/>
    </row>
    <row r="56" spans="1:91" ht="15.75">
      <c r="A56" s="6"/>
      <c r="B56" s="6"/>
      <c r="C56" s="6"/>
      <c r="D56" s="6"/>
      <c r="E56" s="6"/>
      <c r="F56" s="6"/>
      <c r="G56" s="10"/>
      <c r="H56" s="6"/>
      <c r="I56" s="10"/>
      <c r="J56" s="10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CH56" s="92"/>
      <c r="CI56" s="92"/>
      <c r="CJ56" s="92"/>
      <c r="CK56" s="5"/>
      <c r="CL56" s="5"/>
      <c r="CM56" s="5"/>
    </row>
    <row r="57" spans="1:91" ht="15.75">
      <c r="A57" s="6"/>
      <c r="B57" s="6"/>
      <c r="C57" s="6"/>
      <c r="D57" s="6"/>
      <c r="E57" s="6"/>
      <c r="F57" s="6"/>
      <c r="G57" s="10"/>
      <c r="H57" s="6"/>
      <c r="I57" s="10"/>
      <c r="J57" s="10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CH57" s="92"/>
      <c r="CI57" s="92"/>
      <c r="CJ57" s="92"/>
      <c r="CK57" s="5"/>
      <c r="CL57" s="5"/>
      <c r="CM57" s="5"/>
    </row>
    <row r="58" spans="1:91" ht="15.75">
      <c r="A58" s="6"/>
      <c r="B58" s="6"/>
      <c r="C58" s="6"/>
      <c r="D58" s="6"/>
      <c r="E58" s="6"/>
      <c r="F58" s="6"/>
      <c r="G58" s="10"/>
      <c r="H58" s="6"/>
      <c r="I58" s="10"/>
      <c r="J58" s="10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CH58" s="92"/>
      <c r="CI58" s="92"/>
      <c r="CJ58" s="92"/>
      <c r="CK58" s="94"/>
      <c r="CL58" s="5"/>
      <c r="CM58" s="5"/>
    </row>
    <row r="59" spans="1:91" ht="15.75">
      <c r="A59" s="6"/>
      <c r="B59" s="6"/>
      <c r="C59" s="6"/>
      <c r="D59" s="6"/>
      <c r="E59" s="6"/>
      <c r="F59" s="6"/>
      <c r="G59" s="10"/>
      <c r="H59" s="6"/>
      <c r="I59" s="10"/>
      <c r="J59" s="10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CH59" s="92"/>
      <c r="CI59" s="92"/>
      <c r="CJ59" s="92"/>
      <c r="CK59" s="94"/>
      <c r="CL59" s="5"/>
      <c r="CM59" s="5"/>
    </row>
    <row r="60" spans="1:91" ht="15.75">
      <c r="A60" s="6"/>
      <c r="B60" s="6"/>
      <c r="C60" s="6"/>
      <c r="D60" s="6"/>
      <c r="E60" s="6"/>
      <c r="F60" s="6"/>
      <c r="G60" s="10"/>
      <c r="H60" s="6"/>
      <c r="I60" s="10"/>
      <c r="J60" s="10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CH60" s="92"/>
      <c r="CI60" s="92"/>
      <c r="CJ60" s="92"/>
      <c r="CK60" s="94"/>
      <c r="CL60" s="5"/>
      <c r="CM60" s="5"/>
    </row>
    <row r="61" spans="1:91" ht="15.75">
      <c r="A61" s="6"/>
      <c r="B61" s="6"/>
      <c r="C61" s="6"/>
      <c r="D61" s="6"/>
      <c r="E61" s="6"/>
      <c r="F61" s="6"/>
      <c r="G61" s="10"/>
      <c r="H61" s="6"/>
      <c r="I61" s="10"/>
      <c r="J61" s="10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CH61" s="92"/>
      <c r="CI61" s="92"/>
      <c r="CJ61" s="92"/>
      <c r="CK61" s="94"/>
      <c r="CL61" s="5"/>
      <c r="CM61" s="5"/>
    </row>
    <row r="62" spans="1:91" ht="15.75">
      <c r="A62" s="6"/>
      <c r="B62" s="6"/>
      <c r="C62" s="6"/>
      <c r="D62" s="6"/>
      <c r="E62" s="6"/>
      <c r="F62" s="6"/>
      <c r="G62" s="10"/>
      <c r="H62" s="6"/>
      <c r="I62" s="10"/>
      <c r="J62" s="10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CH62" s="92"/>
      <c r="CI62" s="92"/>
      <c r="CJ62" s="92"/>
      <c r="CK62" s="94"/>
      <c r="CL62" s="5"/>
      <c r="CM62" s="5"/>
    </row>
    <row r="63" spans="1:91" ht="15.75">
      <c r="A63" s="6"/>
      <c r="B63" s="6"/>
      <c r="C63" s="6"/>
      <c r="D63" s="6"/>
      <c r="E63" s="6"/>
      <c r="F63" s="6"/>
      <c r="G63" s="10"/>
      <c r="H63" s="6"/>
      <c r="I63" s="10"/>
      <c r="J63" s="10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CH63" s="92"/>
      <c r="CI63" s="92"/>
      <c r="CJ63" s="92"/>
      <c r="CK63" s="94"/>
      <c r="CL63" s="5"/>
      <c r="CM63" s="5"/>
    </row>
    <row r="64" spans="1:91" ht="15.75">
      <c r="A64" s="6"/>
      <c r="B64" s="6"/>
      <c r="C64" s="6"/>
      <c r="D64" s="6"/>
      <c r="E64" s="6"/>
      <c r="F64" s="6"/>
      <c r="G64" s="10"/>
      <c r="H64" s="6"/>
      <c r="I64" s="10"/>
      <c r="J64" s="10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CH64" s="92"/>
      <c r="CI64" s="92"/>
      <c r="CJ64" s="92"/>
      <c r="CK64" s="94"/>
      <c r="CL64" s="5"/>
      <c r="CM64" s="5"/>
    </row>
    <row r="65" spans="1:91" ht="15.75">
      <c r="A65" s="6"/>
      <c r="B65" s="6"/>
      <c r="C65" s="6"/>
      <c r="D65" s="6"/>
      <c r="E65" s="6"/>
      <c r="F65" s="6"/>
      <c r="G65" s="10"/>
      <c r="H65" s="6"/>
      <c r="I65" s="10"/>
      <c r="J65" s="10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CH65" s="92"/>
      <c r="CI65" s="92"/>
      <c r="CJ65" s="92"/>
      <c r="CK65" s="5"/>
      <c r="CL65" s="5"/>
      <c r="CM65" s="5"/>
    </row>
    <row r="66" spans="1:91" ht="15.75">
      <c r="A66" s="6"/>
      <c r="B66" s="6"/>
      <c r="C66" s="6"/>
      <c r="D66" s="6"/>
      <c r="E66" s="6"/>
      <c r="F66" s="6"/>
      <c r="G66" s="10"/>
      <c r="H66" s="6"/>
      <c r="I66" s="10"/>
      <c r="J66" s="10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CH66" s="92"/>
      <c r="CI66" s="92"/>
      <c r="CJ66" s="92"/>
      <c r="CK66" s="5"/>
      <c r="CL66" s="5"/>
      <c r="CM66" s="5"/>
    </row>
    <row r="67" spans="1:91" ht="15.75">
      <c r="A67" s="6"/>
      <c r="B67" s="6"/>
      <c r="C67" s="6"/>
      <c r="D67" s="6"/>
      <c r="E67" s="6"/>
      <c r="F67" s="6"/>
      <c r="G67" s="10"/>
      <c r="H67" s="6"/>
      <c r="I67" s="10"/>
      <c r="J67" s="10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CH67" s="92"/>
      <c r="CI67" s="92"/>
      <c r="CJ67" s="92"/>
      <c r="CK67" s="5"/>
      <c r="CL67" s="5"/>
      <c r="CM67" s="5"/>
    </row>
    <row r="68" spans="1:91" ht="15.75">
      <c r="A68" s="6"/>
      <c r="B68" s="6"/>
      <c r="C68" s="6"/>
      <c r="D68" s="6"/>
      <c r="E68" s="6"/>
      <c r="F68" s="6"/>
      <c r="G68" s="10"/>
      <c r="H68" s="6"/>
      <c r="I68" s="10"/>
      <c r="J68" s="10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CH68" s="92"/>
      <c r="CI68" s="92"/>
      <c r="CJ68" s="92"/>
      <c r="CK68" s="5"/>
      <c r="CL68" s="5"/>
      <c r="CM68" s="5"/>
    </row>
    <row r="69" spans="1:91" ht="15.75">
      <c r="A69" s="6"/>
      <c r="B69" s="6"/>
      <c r="C69" s="6"/>
      <c r="D69" s="6"/>
      <c r="E69" s="6"/>
      <c r="F69" s="6"/>
      <c r="G69" s="10"/>
      <c r="H69" s="6"/>
      <c r="I69" s="10"/>
      <c r="J69" s="10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CH69" s="92"/>
      <c r="CI69" s="92"/>
      <c r="CJ69" s="92"/>
      <c r="CK69" s="5"/>
      <c r="CL69" s="5"/>
      <c r="CM69" s="5"/>
    </row>
    <row r="70" spans="1:91" ht="15.75">
      <c r="A70" s="6"/>
      <c r="B70" s="6"/>
      <c r="C70" s="6"/>
      <c r="D70" s="6"/>
      <c r="E70" s="6"/>
      <c r="F70" s="6"/>
      <c r="G70" s="10"/>
      <c r="H70" s="6"/>
      <c r="I70" s="10"/>
      <c r="J70" s="10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CH70" s="92"/>
      <c r="CI70" s="92"/>
      <c r="CJ70" s="92"/>
      <c r="CK70" s="5"/>
      <c r="CL70" s="5"/>
      <c r="CM70" s="5"/>
    </row>
    <row r="71" spans="1:91" ht="15.75">
      <c r="A71" s="6"/>
      <c r="B71" s="6"/>
      <c r="C71" s="6"/>
      <c r="D71" s="6"/>
      <c r="E71" s="6"/>
      <c r="F71" s="6"/>
      <c r="G71" s="10"/>
      <c r="H71" s="6"/>
      <c r="I71" s="10"/>
      <c r="J71" s="10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CH71" s="92"/>
      <c r="CI71" s="92"/>
      <c r="CJ71" s="92"/>
      <c r="CK71" s="5"/>
      <c r="CL71" s="5"/>
      <c r="CM71" s="5"/>
    </row>
    <row r="72" spans="1:91" ht="15.75">
      <c r="A72" s="6"/>
      <c r="B72" s="6"/>
      <c r="C72" s="6"/>
      <c r="D72" s="6"/>
      <c r="E72" s="6"/>
      <c r="F72" s="6"/>
      <c r="G72" s="10"/>
      <c r="H72" s="6"/>
      <c r="I72" s="10"/>
      <c r="J72" s="10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CH72" s="92"/>
      <c r="CI72" s="92"/>
      <c r="CJ72" s="92"/>
      <c r="CK72" s="5"/>
      <c r="CL72" s="5"/>
      <c r="CM72" s="5"/>
    </row>
    <row r="73" spans="1:91" ht="15.75">
      <c r="A73" s="6"/>
      <c r="B73" s="6"/>
      <c r="C73" s="6"/>
      <c r="D73" s="6"/>
      <c r="E73" s="6"/>
      <c r="F73" s="6"/>
      <c r="G73" s="10"/>
      <c r="H73" s="6"/>
      <c r="I73" s="10"/>
      <c r="J73" s="10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CH73" s="92"/>
      <c r="CI73" s="92"/>
      <c r="CJ73" s="92"/>
      <c r="CK73" s="5"/>
      <c r="CL73" s="5"/>
      <c r="CM73" s="5"/>
    </row>
    <row r="74" spans="1:91" ht="15.75">
      <c r="A74" s="6"/>
      <c r="B74" s="6"/>
      <c r="C74" s="6"/>
      <c r="D74" s="6"/>
      <c r="E74" s="6"/>
      <c r="F74" s="6"/>
      <c r="G74" s="10"/>
      <c r="H74" s="6"/>
      <c r="I74" s="10"/>
      <c r="J74" s="10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CH74" s="92"/>
      <c r="CI74" s="92"/>
      <c r="CJ74" s="92"/>
      <c r="CK74" s="5"/>
      <c r="CL74" s="5"/>
      <c r="CM74" s="5"/>
    </row>
    <row r="75" spans="1:91" ht="15.75">
      <c r="A75" s="6"/>
      <c r="B75" s="6"/>
      <c r="C75" s="6"/>
      <c r="D75" s="6"/>
      <c r="E75" s="6"/>
      <c r="F75" s="6"/>
      <c r="G75" s="10"/>
      <c r="H75" s="6"/>
      <c r="I75" s="10"/>
      <c r="J75" s="10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CH75" s="92"/>
      <c r="CI75" s="92"/>
      <c r="CJ75" s="92"/>
      <c r="CK75" s="5"/>
      <c r="CL75" s="5"/>
      <c r="CM75" s="5"/>
    </row>
    <row r="76" spans="1:91" ht="15.75">
      <c r="A76" s="6"/>
      <c r="B76" s="6"/>
      <c r="C76" s="6"/>
      <c r="D76" s="6"/>
      <c r="E76" s="6"/>
      <c r="F76" s="6"/>
      <c r="G76" s="10"/>
      <c r="H76" s="6"/>
      <c r="I76" s="10"/>
      <c r="J76" s="10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CH76" s="92"/>
      <c r="CI76" s="92"/>
      <c r="CJ76" s="92"/>
      <c r="CK76" s="5"/>
      <c r="CL76" s="5"/>
      <c r="CM76" s="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18"/>
  <sheetViews>
    <sheetView topLeftCell="A4" workbookViewId="0">
      <selection activeCell="D19" sqref="D19"/>
    </sheetView>
  </sheetViews>
  <sheetFormatPr defaultRowHeight="15"/>
  <cols>
    <col min="1" max="1" width="17.7109375" customWidth="1"/>
    <col min="2" max="2" width="9.140625" customWidth="1"/>
    <col min="3" max="3" width="6.85546875" customWidth="1"/>
    <col min="4" max="4" width="9.140625" customWidth="1"/>
    <col min="5" max="5" width="6.85546875" customWidth="1"/>
    <col min="6" max="6" width="9.140625" customWidth="1"/>
    <col min="7" max="7" width="6.85546875" customWidth="1"/>
    <col min="8" max="8" width="9.140625" customWidth="1"/>
    <col min="9" max="9" width="6.85546875" customWidth="1"/>
    <col min="10" max="10" width="9.140625" customWidth="1"/>
    <col min="11" max="11" width="6.85546875" customWidth="1"/>
    <col min="12" max="12" width="9.140625" customWidth="1"/>
    <col min="13" max="13" width="6.85546875" customWidth="1"/>
    <col min="14" max="14" width="9.140625" customWidth="1"/>
    <col min="15" max="15" width="6.85546875" customWidth="1"/>
    <col min="17" max="17" width="12.42578125" bestFit="1" customWidth="1"/>
    <col min="18" max="21" width="11.42578125" bestFit="1" customWidth="1"/>
    <col min="22" max="22" width="10.42578125" bestFit="1" customWidth="1"/>
    <col min="23" max="23" width="11.42578125" bestFit="1" customWidth="1"/>
    <col min="24" max="24" width="10.42578125" bestFit="1" customWidth="1"/>
    <col min="25" max="25" width="11.42578125" bestFit="1" customWidth="1"/>
    <col min="26" max="26" width="10.42578125" bestFit="1" customWidth="1"/>
    <col min="27" max="27" width="11.42578125" bestFit="1" customWidth="1"/>
    <col min="28" max="28" width="9.42578125" bestFit="1" customWidth="1"/>
    <col min="29" max="29" width="11.42578125" bestFit="1" customWidth="1"/>
    <col min="30" max="30" width="9.42578125" bestFit="1" customWidth="1"/>
  </cols>
  <sheetData>
    <row r="1" spans="1:30" ht="38.25" customHeight="1">
      <c r="A1" s="563" t="s">
        <v>784</v>
      </c>
      <c r="B1" s="564"/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5"/>
    </row>
    <row r="2" spans="1:30" ht="28.5" customHeight="1">
      <c r="A2" s="566" t="s">
        <v>785</v>
      </c>
      <c r="B2" s="567"/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  <c r="N2" s="567"/>
      <c r="O2" s="568"/>
    </row>
    <row r="3" spans="1:30" ht="34.5" customHeight="1">
      <c r="A3" s="569" t="s">
        <v>786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1"/>
    </row>
    <row r="4" spans="1:30" ht="34.5" customHeight="1">
      <c r="A4" s="96"/>
      <c r="B4" s="97" t="s">
        <v>474</v>
      </c>
      <c r="C4" s="115" t="s">
        <v>787</v>
      </c>
      <c r="D4" s="97" t="s">
        <v>7</v>
      </c>
      <c r="E4" s="116" t="s">
        <v>787</v>
      </c>
      <c r="F4" s="97" t="s">
        <v>788</v>
      </c>
      <c r="G4" s="115" t="s">
        <v>787</v>
      </c>
      <c r="H4" s="97" t="s">
        <v>789</v>
      </c>
      <c r="I4" s="115" t="s">
        <v>787</v>
      </c>
      <c r="J4" s="97" t="s">
        <v>790</v>
      </c>
      <c r="K4" s="115" t="s">
        <v>787</v>
      </c>
      <c r="L4" s="97" t="s">
        <v>15</v>
      </c>
      <c r="M4" s="115" t="s">
        <v>787</v>
      </c>
      <c r="N4" s="97" t="s">
        <v>16</v>
      </c>
      <c r="O4" s="115" t="s">
        <v>787</v>
      </c>
      <c r="R4" s="98" t="s">
        <v>791</v>
      </c>
      <c r="S4" s="98" t="s">
        <v>160</v>
      </c>
    </row>
    <row r="5" spans="1:30" ht="24" customHeight="1">
      <c r="A5" s="99" t="s">
        <v>169</v>
      </c>
      <c r="B5" s="100">
        <f>plan_statystyki!D136</f>
        <v>414</v>
      </c>
      <c r="C5" s="95">
        <f>plan_statystyki!E136</f>
        <v>24.864864864864867</v>
      </c>
      <c r="D5" s="100">
        <f>plan_statystyki!F136</f>
        <v>30</v>
      </c>
      <c r="E5" s="95">
        <f>plan_statystyki!G136</f>
        <v>25</v>
      </c>
      <c r="F5" s="100">
        <f>plan_statystyki!H136</f>
        <v>84</v>
      </c>
      <c r="G5" s="95">
        <f>plan_statystyki!I136</f>
        <v>5.045045045045045</v>
      </c>
      <c r="H5" s="100">
        <f>plan_statystyki!J136</f>
        <v>110</v>
      </c>
      <c r="I5" s="95">
        <f>plan_statystyki!K136</f>
        <v>6.606606606606606</v>
      </c>
      <c r="J5" s="100">
        <f>plan_statystyki!L136</f>
        <v>220</v>
      </c>
      <c r="K5" s="95">
        <f>plan_statystyki!M136</f>
        <v>13.213213213213212</v>
      </c>
      <c r="L5" s="100">
        <f>plan_statystyki!N136</f>
        <v>0</v>
      </c>
      <c r="M5" s="95">
        <f>plan_statystyki!O136</f>
        <v>0</v>
      </c>
      <c r="N5" s="100">
        <f>plan_statystyki!P136</f>
        <v>0</v>
      </c>
      <c r="O5" s="95">
        <f>plan_statystyki!Q136</f>
        <v>0</v>
      </c>
      <c r="R5" s="53">
        <f>plan_statystyki!T136</f>
        <v>414</v>
      </c>
      <c r="S5" s="53">
        <f>SUM(G5,I5,K5,M5,O5)</f>
        <v>24.864864864864863</v>
      </c>
    </row>
    <row r="6" spans="1:30" ht="24" customHeight="1">
      <c r="A6" s="101" t="s">
        <v>170</v>
      </c>
      <c r="B6" s="100">
        <f>plan_statystyki!D137</f>
        <v>430</v>
      </c>
      <c r="C6" s="95">
        <f>plan_statystyki!E137</f>
        <v>25.825825825825827</v>
      </c>
      <c r="D6" s="100">
        <f>plan_statystyki!F137</f>
        <v>30</v>
      </c>
      <c r="E6" s="95">
        <f>plan_statystyki!G137</f>
        <v>25</v>
      </c>
      <c r="F6" s="100">
        <f>plan_statystyki!H137</f>
        <v>50</v>
      </c>
      <c r="G6" s="95">
        <f>plan_statystyki!I137</f>
        <v>3.0030030030030028</v>
      </c>
      <c r="H6" s="100">
        <f>plan_statystyki!J137</f>
        <v>115</v>
      </c>
      <c r="I6" s="95">
        <f>plan_statystyki!K137</f>
        <v>6.9069069069069062</v>
      </c>
      <c r="J6" s="100">
        <f>plan_statystyki!L137</f>
        <v>145</v>
      </c>
      <c r="K6" s="95">
        <f>plan_statystyki!M137</f>
        <v>8.7087087087087074</v>
      </c>
      <c r="L6" s="100">
        <f>plan_statystyki!N137</f>
        <v>70</v>
      </c>
      <c r="M6" s="95">
        <f>plan_statystyki!O137</f>
        <v>4.2042042042042045</v>
      </c>
      <c r="N6" s="100">
        <f>plan_statystyki!P137</f>
        <v>50</v>
      </c>
      <c r="O6" s="95">
        <f>plan_statystyki!Q137</f>
        <v>3.0030030030030028</v>
      </c>
      <c r="R6" s="53">
        <f>plan_statystyki!T137</f>
        <v>430</v>
      </c>
      <c r="S6" s="53">
        <f t="shared" ref="S6:S8" si="0">SUM(G6,I6,K6,M6,O6)</f>
        <v>25.825825825825824</v>
      </c>
    </row>
    <row r="7" spans="1:30" ht="24" customHeight="1">
      <c r="A7" s="101" t="s">
        <v>172</v>
      </c>
      <c r="B7" s="100">
        <f>plan_statystyki!D138</f>
        <v>440</v>
      </c>
      <c r="C7" s="95">
        <f>plan_statystyki!E138</f>
        <v>26.426426426426424</v>
      </c>
      <c r="D7" s="100">
        <f>plan_statystyki!F138</f>
        <v>30</v>
      </c>
      <c r="E7" s="95">
        <f>plan_statystyki!G138</f>
        <v>25</v>
      </c>
      <c r="F7" s="100">
        <f>plan_statystyki!H138</f>
        <v>40</v>
      </c>
      <c r="G7" s="95">
        <f>plan_statystyki!I138</f>
        <v>2.4024024024024024</v>
      </c>
      <c r="H7" s="100">
        <f>plan_statystyki!J138</f>
        <v>115</v>
      </c>
      <c r="I7" s="95">
        <f>plan_statystyki!K138</f>
        <v>6.9069069069069062</v>
      </c>
      <c r="J7" s="100">
        <f>plan_statystyki!L138</f>
        <v>165</v>
      </c>
      <c r="K7" s="95">
        <f>plan_statystyki!M138</f>
        <v>9.9099099099099099</v>
      </c>
      <c r="L7" s="100">
        <f>plan_statystyki!N138</f>
        <v>70</v>
      </c>
      <c r="M7" s="95">
        <f>plan_statystyki!O138</f>
        <v>4.2042042042042045</v>
      </c>
      <c r="N7" s="100">
        <f>plan_statystyki!P138</f>
        <v>50</v>
      </c>
      <c r="O7" s="95">
        <f>plan_statystyki!Q138</f>
        <v>3.0030030030030028</v>
      </c>
      <c r="R7" s="53">
        <f>plan_statystyki!T138</f>
        <v>440</v>
      </c>
      <c r="S7" s="53">
        <f t="shared" si="0"/>
        <v>26.426426426426424</v>
      </c>
    </row>
    <row r="8" spans="1:30" ht="24" customHeight="1">
      <c r="A8" s="101" t="s">
        <v>174</v>
      </c>
      <c r="B8" s="100">
        <f>plan_statystyki!D139</f>
        <v>381</v>
      </c>
      <c r="C8" s="95">
        <f>plan_statystyki!E139</f>
        <v>22.882882882882882</v>
      </c>
      <c r="D8" s="100">
        <f>plan_statystyki!F139</f>
        <v>30</v>
      </c>
      <c r="E8" s="95">
        <f>plan_statystyki!G139</f>
        <v>25</v>
      </c>
      <c r="F8" s="100">
        <f>plan_statystyki!H139</f>
        <v>35</v>
      </c>
      <c r="G8" s="95">
        <f>plan_statystyki!I139</f>
        <v>2.1021021021021022</v>
      </c>
      <c r="H8" s="100">
        <f>plan_statystyki!J139</f>
        <v>115</v>
      </c>
      <c r="I8" s="95">
        <f>plan_statystyki!K139</f>
        <v>6.9069069069069062</v>
      </c>
      <c r="J8" s="100">
        <f>plan_statystyki!L139</f>
        <v>231</v>
      </c>
      <c r="K8" s="95">
        <f>plan_statystyki!M139</f>
        <v>13.873873873873874</v>
      </c>
      <c r="L8" s="100">
        <f>plan_statystyki!N139</f>
        <v>0</v>
      </c>
      <c r="M8" s="95">
        <f>plan_statystyki!O139</f>
        <v>0</v>
      </c>
      <c r="N8" s="100">
        <f>plan_statystyki!P139</f>
        <v>0</v>
      </c>
      <c r="O8" s="95">
        <f>plan_statystyki!Q139</f>
        <v>0</v>
      </c>
      <c r="R8" s="53">
        <f>plan_statystyki!T139</f>
        <v>381</v>
      </c>
      <c r="S8" s="53">
        <f t="shared" si="0"/>
        <v>22.882882882882882</v>
      </c>
    </row>
    <row r="9" spans="1:30" ht="29.25" customHeight="1">
      <c r="A9" s="102" t="s">
        <v>178</v>
      </c>
      <c r="B9" s="239">
        <f>plan_statystyki!D140</f>
        <v>1665</v>
      </c>
      <c r="C9" s="117">
        <f>plan_statystyki!E140</f>
        <v>100</v>
      </c>
      <c r="D9" s="117">
        <f>plan_statystyki!F140</f>
        <v>120</v>
      </c>
      <c r="E9" s="117">
        <f>plan_statystyki!G140</f>
        <v>100</v>
      </c>
      <c r="F9" s="117">
        <f>plan_statystyki!H140</f>
        <v>209</v>
      </c>
      <c r="G9" s="239">
        <f>plan_statystyki!I140</f>
        <v>12.552552552552553</v>
      </c>
      <c r="H9" s="117">
        <f>plan_statystyki!J140</f>
        <v>455</v>
      </c>
      <c r="I9" s="239">
        <f>plan_statystyki!K140</f>
        <v>27.327327327327328</v>
      </c>
      <c r="J9" s="117">
        <f>plan_statystyki!L140</f>
        <v>761</v>
      </c>
      <c r="K9" s="239">
        <f>plan_statystyki!M140</f>
        <v>45.705705705705704</v>
      </c>
      <c r="L9" s="239">
        <f>plan_statystyki!N140</f>
        <v>140</v>
      </c>
      <c r="M9" s="117">
        <f>plan_statystyki!O140</f>
        <v>8.408408408408409</v>
      </c>
      <c r="N9" s="117">
        <f>plan_statystyki!P140</f>
        <v>100</v>
      </c>
      <c r="O9" s="117">
        <f>plan_statystyki!Q140</f>
        <v>6.0060060060060056</v>
      </c>
      <c r="R9" s="53">
        <f>plan_statystyki!T140</f>
        <v>1665</v>
      </c>
      <c r="S9" s="53">
        <f>SUM(G9,I9,K9,M9,O9)</f>
        <v>100</v>
      </c>
    </row>
    <row r="10" spans="1:30" ht="24" customHeight="1">
      <c r="A10" s="103" t="s">
        <v>792</v>
      </c>
      <c r="B10" s="100">
        <f>plan_statystyki!D141</f>
        <v>844</v>
      </c>
      <c r="C10" s="95">
        <f>plan_statystyki!E141</f>
        <v>50.690690690690687</v>
      </c>
      <c r="D10" s="100">
        <f>plan_statystyki!F141</f>
        <v>60</v>
      </c>
      <c r="E10" s="95">
        <f>plan_statystyki!G141</f>
        <v>50</v>
      </c>
      <c r="F10" s="100">
        <f>plan_statystyki!H141</f>
        <v>134</v>
      </c>
      <c r="G10" s="95">
        <f>plan_statystyki!I141</f>
        <v>8.0480480480480487</v>
      </c>
      <c r="H10" s="100">
        <f>plan_statystyki!J141</f>
        <v>225</v>
      </c>
      <c r="I10" s="95">
        <f>plan_statystyki!K141</f>
        <v>13.513513513513514</v>
      </c>
      <c r="J10" s="100">
        <f>plan_statystyki!L141</f>
        <v>365</v>
      </c>
      <c r="K10" s="95">
        <f>plan_statystyki!M141</f>
        <v>21.921921921921921</v>
      </c>
      <c r="L10" s="100">
        <f>plan_statystyki!N141</f>
        <v>70</v>
      </c>
      <c r="M10" s="95">
        <f>plan_statystyki!O141</f>
        <v>4.2042042042042045</v>
      </c>
      <c r="N10" s="100">
        <f>plan_statystyki!P141</f>
        <v>50</v>
      </c>
      <c r="O10" s="95">
        <f>plan_statystyki!Q141</f>
        <v>3.0030030030030028</v>
      </c>
      <c r="R10" s="53">
        <f>plan_statystyki!T141</f>
        <v>844</v>
      </c>
      <c r="S10" s="53">
        <f>SUM(G10,I10,K10,M10,O10)</f>
        <v>50.690690690690687</v>
      </c>
    </row>
    <row r="11" spans="1:30" ht="24" customHeight="1">
      <c r="A11" s="103" t="s">
        <v>793</v>
      </c>
      <c r="B11" s="100">
        <f>plan_statystyki!D142</f>
        <v>821</v>
      </c>
      <c r="C11" s="95">
        <f>plan_statystyki!E142</f>
        <v>49.309309309309306</v>
      </c>
      <c r="D11" s="100">
        <f>plan_statystyki!F142</f>
        <v>60</v>
      </c>
      <c r="E11" s="95">
        <f>plan_statystyki!G142</f>
        <v>50</v>
      </c>
      <c r="F11" s="100">
        <f>plan_statystyki!H142</f>
        <v>75</v>
      </c>
      <c r="G11" s="95">
        <f>plan_statystyki!I142</f>
        <v>4.5045045045045047</v>
      </c>
      <c r="H11" s="100">
        <f>plan_statystyki!J142</f>
        <v>230</v>
      </c>
      <c r="I11" s="95">
        <f>plan_statystyki!K142</f>
        <v>13.813813813813812</v>
      </c>
      <c r="J11" s="100">
        <f>plan_statystyki!L142</f>
        <v>396</v>
      </c>
      <c r="K11" s="95">
        <f>plan_statystyki!M142</f>
        <v>23.783783783783786</v>
      </c>
      <c r="L11" s="100">
        <f>plan_statystyki!N142</f>
        <v>70</v>
      </c>
      <c r="M11" s="95">
        <f>plan_statystyki!O142</f>
        <v>4.2042042042042045</v>
      </c>
      <c r="N11" s="100">
        <f>plan_statystyki!P142</f>
        <v>50</v>
      </c>
      <c r="O11" s="95">
        <f>plan_statystyki!Q142</f>
        <v>3.0030030030030028</v>
      </c>
      <c r="R11" s="53">
        <f>plan_statystyki!T142</f>
        <v>821</v>
      </c>
      <c r="S11" s="53">
        <f>SUM(G11,I11,K11,M11,O11)</f>
        <v>49.309309309309313</v>
      </c>
    </row>
    <row r="12" spans="1:30">
      <c r="A12" s="104"/>
    </row>
    <row r="13" spans="1:30">
      <c r="A13" s="104"/>
    </row>
    <row r="14" spans="1:30" ht="14.25" customHeight="1" thickBot="1">
      <c r="A14" s="238" t="s">
        <v>794</v>
      </c>
    </row>
    <row r="15" spans="1:30" ht="28.9" customHeight="1" thickBot="1">
      <c r="A15" s="355" t="s">
        <v>795</v>
      </c>
      <c r="B15" s="356">
        <v>1665</v>
      </c>
      <c r="C15" s="356">
        <v>100</v>
      </c>
      <c r="D15" s="356">
        <v>120</v>
      </c>
      <c r="E15" s="356">
        <v>100</v>
      </c>
      <c r="F15" s="356">
        <v>224</v>
      </c>
      <c r="G15" s="356">
        <v>13</v>
      </c>
      <c r="H15" s="356">
        <v>631</v>
      </c>
      <c r="I15" s="356">
        <v>38</v>
      </c>
      <c r="J15" s="356">
        <v>610</v>
      </c>
      <c r="K15" s="356">
        <v>37</v>
      </c>
      <c r="L15" s="356">
        <v>100</v>
      </c>
      <c r="M15" s="356">
        <v>6</v>
      </c>
      <c r="N15" s="356">
        <v>100</v>
      </c>
      <c r="O15" s="356">
        <v>6</v>
      </c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</row>
    <row r="17" spans="1:15">
      <c r="A17" t="s">
        <v>796</v>
      </c>
      <c r="B17" s="240">
        <f>((B9-B15)/B15)*100</f>
        <v>0</v>
      </c>
      <c r="C17" s="240">
        <f t="shared" ref="C17:E17" si="1">((C9-C15)/C15)*100</f>
        <v>0</v>
      </c>
      <c r="D17" s="240">
        <f t="shared" si="1"/>
        <v>0</v>
      </c>
      <c r="E17" s="240">
        <f t="shared" si="1"/>
        <v>0</v>
      </c>
      <c r="F17" s="240">
        <f>((F9-F15)/F15)*100</f>
        <v>-6.6964285714285712</v>
      </c>
      <c r="G17" s="240">
        <f>((G9-G15)/G15)*100</f>
        <v>-3.4419034419034351</v>
      </c>
      <c r="H17" s="240">
        <f>((H9-H15)/H15)*100</f>
        <v>-27.892234548335974</v>
      </c>
      <c r="I17" s="240">
        <f t="shared" ref="I17:O17" si="2">((I9-I15)/I15)*100</f>
        <v>-28.085980717559661</v>
      </c>
      <c r="J17" s="240">
        <f t="shared" si="2"/>
        <v>24.754098360655739</v>
      </c>
      <c r="K17" s="240">
        <f t="shared" si="2"/>
        <v>23.528934339745145</v>
      </c>
      <c r="L17" s="240">
        <f t="shared" si="2"/>
        <v>40</v>
      </c>
      <c r="M17" s="240">
        <f t="shared" si="2"/>
        <v>40.140140140140154</v>
      </c>
      <c r="N17" s="240">
        <f t="shared" si="2"/>
        <v>0</v>
      </c>
      <c r="O17" s="240">
        <f t="shared" si="2"/>
        <v>0.10010010010009414</v>
      </c>
    </row>
    <row r="18" spans="1:15">
      <c r="B18" s="240"/>
      <c r="C18" s="159"/>
      <c r="D18" s="159"/>
      <c r="E18" s="159"/>
      <c r="F18" s="159"/>
      <c r="G18" s="240"/>
      <c r="H18" s="159"/>
      <c r="I18" s="241"/>
      <c r="J18" s="159"/>
      <c r="K18" s="241"/>
      <c r="L18" s="241"/>
      <c r="M18" s="159"/>
      <c r="N18" s="240"/>
      <c r="O18" s="159"/>
    </row>
  </sheetData>
  <mergeCells count="3">
    <mergeCell ref="A1:O1"/>
    <mergeCell ref="A2:O2"/>
    <mergeCell ref="A3:O3"/>
  </mergeCells>
  <pageMargins left="0.70866141732283461" right="0.70866141732283461" top="0.74803149606299213" bottom="0.74803149606299213" header="0.31496062992125984" footer="0.31496062992125984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7"/>
  <sheetViews>
    <sheetView workbookViewId="0">
      <selection sqref="A1:E17"/>
    </sheetView>
  </sheetViews>
  <sheetFormatPr defaultRowHeight="15"/>
  <cols>
    <col min="1" max="1" width="73.28515625" customWidth="1"/>
    <col min="2" max="5" width="11.42578125" customWidth="1"/>
  </cols>
  <sheetData>
    <row r="1" spans="1:5" ht="23.25" customHeight="1">
      <c r="A1" s="105"/>
      <c r="B1" s="106" t="s">
        <v>474</v>
      </c>
      <c r="C1" s="106" t="s">
        <v>787</v>
      </c>
      <c r="D1" s="106" t="s">
        <v>7</v>
      </c>
      <c r="E1" s="107" t="s">
        <v>787</v>
      </c>
    </row>
    <row r="2" spans="1:5" ht="23.25" customHeight="1">
      <c r="A2" s="108" t="s">
        <v>184</v>
      </c>
      <c r="B2" s="109">
        <f>plan_statystyki!D143</f>
        <v>180</v>
      </c>
      <c r="C2" s="109">
        <f>plan_statystyki!E143</f>
        <v>10.810810810810811</v>
      </c>
      <c r="D2" s="109">
        <f>plan_statystyki!F143</f>
        <v>14</v>
      </c>
      <c r="E2" s="109">
        <f>plan_statystyki!G143</f>
        <v>11.666666666666666</v>
      </c>
    </row>
    <row r="3" spans="1:5" ht="23.25" customHeight="1">
      <c r="A3" s="108" t="s">
        <v>185</v>
      </c>
      <c r="B3" s="109">
        <f>plan_statystyki!D144</f>
        <v>671</v>
      </c>
      <c r="C3" s="109">
        <f>plan_statystyki!E144</f>
        <v>40.3003003003003</v>
      </c>
      <c r="D3" s="109">
        <f>plan_statystyki!F144</f>
        <v>55</v>
      </c>
      <c r="E3" s="109">
        <f>plan_statystyki!G144</f>
        <v>45.833333333333329</v>
      </c>
    </row>
    <row r="4" spans="1:5" ht="23.25" customHeight="1">
      <c r="A4" s="108" t="s">
        <v>188</v>
      </c>
      <c r="B4" s="109">
        <f>plan_statystyki!D145</f>
        <v>349</v>
      </c>
      <c r="C4" s="109">
        <f>plan_statystyki!E145</f>
        <v>20.960960960960961</v>
      </c>
      <c r="D4" s="109">
        <f>plan_statystyki!F145</f>
        <v>21</v>
      </c>
      <c r="E4" s="109">
        <f>plan_statystyki!G145</f>
        <v>17.5</v>
      </c>
    </row>
    <row r="5" spans="1:5" ht="23.25" customHeight="1">
      <c r="A5" s="108" t="s">
        <v>797</v>
      </c>
      <c r="B5" s="109">
        <f>plan_statystyki!D148</f>
        <v>140</v>
      </c>
      <c r="C5" s="109">
        <f>plan_statystyki!E148</f>
        <v>8.408408408408409</v>
      </c>
      <c r="D5" s="109">
        <f>plan_statystyki!F148</f>
        <v>8</v>
      </c>
      <c r="E5" s="109">
        <f>plan_statystyki!G148</f>
        <v>6.666666666666667</v>
      </c>
    </row>
    <row r="6" spans="1:5" ht="23.25" customHeight="1">
      <c r="A6" s="108" t="s">
        <v>798</v>
      </c>
      <c r="B6" s="109">
        <f>plan_statystyki!D149</f>
        <v>100</v>
      </c>
      <c r="C6" s="109">
        <f>plan_statystyki!E149</f>
        <v>6.0060060060060056</v>
      </c>
      <c r="D6" s="109">
        <f>plan_statystyki!F149</f>
        <v>4</v>
      </c>
      <c r="E6" s="109">
        <f>plan_statystyki!G149</f>
        <v>3.3333333333333335</v>
      </c>
    </row>
    <row r="7" spans="1:5" ht="23.25" customHeight="1">
      <c r="A7" s="108" t="s">
        <v>799</v>
      </c>
      <c r="B7" s="109">
        <f>plan_statystyki!D153</f>
        <v>171</v>
      </c>
      <c r="C7" s="109">
        <f>plan_statystyki!E153</f>
        <v>10.27027027027027</v>
      </c>
      <c r="D7" s="109">
        <f>plan_statystyki!F153</f>
        <v>13</v>
      </c>
      <c r="E7" s="109">
        <f>plan_statystyki!G153</f>
        <v>10.833333333333334</v>
      </c>
    </row>
    <row r="8" spans="1:5" ht="33.75" customHeight="1">
      <c r="A8" s="105" t="s">
        <v>800</v>
      </c>
      <c r="B8" s="110">
        <f>plan_statystyki!D156</f>
        <v>1569</v>
      </c>
      <c r="C8" s="110">
        <f>plan_statystyki!E156</f>
        <v>94.234234234234236</v>
      </c>
      <c r="D8" s="110">
        <f>plan_statystyki!F156</f>
        <v>61.8</v>
      </c>
      <c r="E8" s="111">
        <f>plan_statystyki!G156</f>
        <v>51.5</v>
      </c>
    </row>
    <row r="9" spans="1:5" ht="33.75" customHeight="1">
      <c r="A9" s="105" t="s">
        <v>801</v>
      </c>
      <c r="B9" s="110">
        <f>plan_statystyki!D157</f>
        <v>1455</v>
      </c>
      <c r="C9" s="110">
        <f>plan_statystyki!E157</f>
        <v>87.387387387387378</v>
      </c>
      <c r="D9" s="110">
        <f>plan_statystyki!F157</f>
        <v>57.900000000000006</v>
      </c>
      <c r="E9" s="111">
        <f>plan_statystyki!G157</f>
        <v>48.250000000000007</v>
      </c>
    </row>
    <row r="10" spans="1:5" ht="24.75" customHeight="1">
      <c r="A10" s="105" t="s">
        <v>802</v>
      </c>
      <c r="B10" s="110">
        <f>plan_statystyki!D158</f>
        <v>685</v>
      </c>
      <c r="C10" s="110">
        <f>plan_statystyki!E158</f>
        <v>41.141141141141141</v>
      </c>
      <c r="D10" s="110">
        <f>plan_statystyki!F158</f>
        <v>47.519444444444446</v>
      </c>
      <c r="E10" s="110">
        <f>plan_statystyki!G158</f>
        <v>39.599537037037038</v>
      </c>
    </row>
    <row r="11" spans="1:5" ht="24.75" customHeight="1">
      <c r="A11" s="105" t="s">
        <v>201</v>
      </c>
      <c r="B11" s="110">
        <f>plan_statystyki!D159</f>
        <v>615</v>
      </c>
      <c r="C11" s="110">
        <f>plan_statystyki!E159</f>
        <v>36.936936936936938</v>
      </c>
      <c r="D11" s="110">
        <f>plan_statystyki!F159</f>
        <v>40</v>
      </c>
      <c r="E11" s="110">
        <f>plan_statystyki!G159</f>
        <v>33.333333333333329</v>
      </c>
    </row>
    <row r="12" spans="1:5" ht="24.75" customHeight="1">
      <c r="A12" s="105" t="s">
        <v>803</v>
      </c>
      <c r="B12" s="110">
        <f>plan_statystyki!D160</f>
        <v>70</v>
      </c>
      <c r="C12" s="110">
        <f>plan_statystyki!E160</f>
        <v>4.2042042042042045</v>
      </c>
      <c r="D12" s="110">
        <f>plan_statystyki!F160</f>
        <v>5</v>
      </c>
      <c r="E12" s="110">
        <f>plan_statystyki!G160</f>
        <v>4.1666666666666661</v>
      </c>
    </row>
    <row r="13" spans="1:5" ht="24.75" customHeight="1">
      <c r="A13" s="105" t="s">
        <v>804</v>
      </c>
      <c r="B13" s="110">
        <f>plan_statystyki!D161</f>
        <v>30</v>
      </c>
      <c r="C13" s="110">
        <f>plan_statystyki!E161</f>
        <v>1.8018018018018018</v>
      </c>
      <c r="D13" s="110">
        <f>plan_statystyki!F161</f>
        <v>1</v>
      </c>
      <c r="E13" s="110">
        <f>plan_statystyki!G161</f>
        <v>0.83333333333333337</v>
      </c>
    </row>
    <row r="14" spans="1:5" ht="24.75" customHeight="1">
      <c r="A14" s="105" t="s">
        <v>805</v>
      </c>
      <c r="B14" s="110">
        <f>plan_statystyki!D162</f>
        <v>15</v>
      </c>
      <c r="C14" s="110">
        <f>plan_statystyki!E162</f>
        <v>0.90090090090090091</v>
      </c>
      <c r="D14" s="110">
        <f>plan_statystyki!F162</f>
        <v>0</v>
      </c>
      <c r="E14" s="110">
        <f>plan_statystyki!G162</f>
        <v>0</v>
      </c>
    </row>
    <row r="15" spans="1:5" ht="24.75" customHeight="1">
      <c r="A15" s="105" t="s">
        <v>205</v>
      </c>
      <c r="B15" s="110">
        <f>plan_statystyki!D163</f>
        <v>1005</v>
      </c>
      <c r="C15" s="110">
        <f>plan_statystyki!E163</f>
        <v>60.360360360360367</v>
      </c>
      <c r="D15" s="110">
        <f>plan_statystyki!F163</f>
        <v>68</v>
      </c>
      <c r="E15" s="110">
        <f>plan_statystyki!G163</f>
        <v>56.666666666666664</v>
      </c>
    </row>
    <row r="16" spans="1:5" ht="24.75" customHeight="1">
      <c r="A16" s="105" t="s">
        <v>206</v>
      </c>
      <c r="B16" s="110">
        <f>plan_statystyki!D164</f>
        <v>945</v>
      </c>
      <c r="C16" s="110">
        <f>plan_statystyki!E164</f>
        <v>56.756756756756758</v>
      </c>
      <c r="D16" s="110">
        <f>plan_statystyki!F164</f>
        <v>72</v>
      </c>
      <c r="E16" s="110">
        <f>plan_statystyki!G164</f>
        <v>60</v>
      </c>
    </row>
    <row r="17" spans="1:5" ht="24.75" customHeight="1">
      <c r="A17" s="105" t="s">
        <v>806</v>
      </c>
      <c r="B17" s="110">
        <f>plan_statystyki!D166</f>
        <v>229</v>
      </c>
      <c r="C17" s="110">
        <f>plan_statystyki!E166</f>
        <v>13.753753753753752</v>
      </c>
      <c r="D17" s="110">
        <f>plan_statystyki!F166</f>
        <v>16.569444444444446</v>
      </c>
      <c r="E17" s="110">
        <f>plan_statystyki!G166</f>
        <v>13.807870370370374</v>
      </c>
    </row>
  </sheetData>
  <pageMargins left="0.7" right="0.7" top="0.75" bottom="0.75" header="0.3" footer="0.3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5"/>
  <sheetViews>
    <sheetView topLeftCell="A17" workbookViewId="0">
      <selection activeCell="C44" sqref="C44:D45"/>
    </sheetView>
  </sheetViews>
  <sheetFormatPr defaultRowHeight="15"/>
  <cols>
    <col min="1" max="1" width="53.140625" customWidth="1"/>
  </cols>
  <sheetData>
    <row r="1" spans="1:3">
      <c r="A1" t="s">
        <v>63</v>
      </c>
      <c r="B1" t="s">
        <v>543</v>
      </c>
      <c r="C1">
        <v>4</v>
      </c>
    </row>
    <row r="2" spans="1:3">
      <c r="A2" t="s">
        <v>90</v>
      </c>
      <c r="B2" t="s">
        <v>543</v>
      </c>
      <c r="C2">
        <v>4</v>
      </c>
    </row>
    <row r="3" spans="1:3">
      <c r="A3" t="s">
        <v>119</v>
      </c>
      <c r="B3" t="s">
        <v>543</v>
      </c>
      <c r="C3">
        <v>3</v>
      </c>
    </row>
    <row r="4" spans="1:3">
      <c r="A4" t="s">
        <v>23</v>
      </c>
      <c r="B4" t="s">
        <v>543</v>
      </c>
      <c r="C4">
        <v>4</v>
      </c>
    </row>
    <row r="5" spans="1:3">
      <c r="A5" t="s">
        <v>124</v>
      </c>
      <c r="C5">
        <v>3</v>
      </c>
    </row>
    <row r="6" spans="1:3">
      <c r="A6" t="s">
        <v>122</v>
      </c>
      <c r="B6" t="s">
        <v>543</v>
      </c>
      <c r="C6">
        <v>4</v>
      </c>
    </row>
    <row r="7" spans="1:3">
      <c r="A7" t="s">
        <v>361</v>
      </c>
      <c r="B7" t="s">
        <v>543</v>
      </c>
      <c r="C7">
        <v>8</v>
      </c>
    </row>
    <row r="8" spans="1:3">
      <c r="A8" t="s">
        <v>366</v>
      </c>
      <c r="B8" t="s">
        <v>543</v>
      </c>
      <c r="C8">
        <v>3</v>
      </c>
    </row>
    <row r="9" spans="1:3">
      <c r="A9" t="s">
        <v>807</v>
      </c>
      <c r="C9">
        <v>2</v>
      </c>
    </row>
    <row r="10" spans="1:3">
      <c r="A10" t="s">
        <v>66</v>
      </c>
      <c r="B10" t="s">
        <v>543</v>
      </c>
      <c r="C10">
        <v>4</v>
      </c>
    </row>
    <row r="11" spans="1:3">
      <c r="A11" t="s">
        <v>28</v>
      </c>
      <c r="B11" t="s">
        <v>543</v>
      </c>
      <c r="C11">
        <v>5</v>
      </c>
    </row>
    <row r="12" spans="1:3">
      <c r="A12" t="s">
        <v>92</v>
      </c>
      <c r="B12" t="s">
        <v>543</v>
      </c>
      <c r="C12">
        <v>5</v>
      </c>
    </row>
    <row r="13" spans="1:3">
      <c r="A13" t="s">
        <v>94</v>
      </c>
      <c r="B13" t="s">
        <v>543</v>
      </c>
      <c r="C13">
        <v>5</v>
      </c>
    </row>
    <row r="14" spans="1:3">
      <c r="A14" t="s">
        <v>808</v>
      </c>
      <c r="B14" t="s">
        <v>543</v>
      </c>
      <c r="C14">
        <v>5</v>
      </c>
    </row>
    <row r="15" spans="1:3">
      <c r="A15" t="s">
        <v>51</v>
      </c>
      <c r="B15" t="s">
        <v>543</v>
      </c>
      <c r="C15">
        <v>2</v>
      </c>
    </row>
    <row r="16" spans="1:3">
      <c r="A16" t="s">
        <v>809</v>
      </c>
      <c r="C16">
        <v>4</v>
      </c>
    </row>
    <row r="17" spans="1:3">
      <c r="A17" t="s">
        <v>43</v>
      </c>
      <c r="B17" t="s">
        <v>543</v>
      </c>
      <c r="C17">
        <v>3</v>
      </c>
    </row>
    <row r="18" spans="1:3">
      <c r="A18" t="s">
        <v>810</v>
      </c>
      <c r="C18">
        <v>1</v>
      </c>
    </row>
    <row r="19" spans="1:3">
      <c r="A19" t="s">
        <v>404</v>
      </c>
      <c r="C19">
        <v>1</v>
      </c>
    </row>
    <row r="20" spans="1:3">
      <c r="A20" t="s">
        <v>75</v>
      </c>
      <c r="C20">
        <v>1</v>
      </c>
    </row>
    <row r="21" spans="1:3">
      <c r="A21" t="s">
        <v>138</v>
      </c>
      <c r="B21" t="s">
        <v>543</v>
      </c>
      <c r="C21">
        <v>2</v>
      </c>
    </row>
    <row r="22" spans="1:3">
      <c r="A22" t="s">
        <v>45</v>
      </c>
      <c r="C22">
        <v>2</v>
      </c>
    </row>
    <row r="23" spans="1:3">
      <c r="A23" t="s">
        <v>77</v>
      </c>
      <c r="C23">
        <v>2</v>
      </c>
    </row>
    <row r="24" spans="1:3">
      <c r="A24" t="s">
        <v>79</v>
      </c>
      <c r="C24">
        <v>1</v>
      </c>
    </row>
    <row r="25" spans="1:3">
      <c r="A25" t="s">
        <v>101</v>
      </c>
      <c r="B25" t="s">
        <v>543</v>
      </c>
      <c r="C25">
        <v>2</v>
      </c>
    </row>
    <row r="26" spans="1:3">
      <c r="A26" t="s">
        <v>811</v>
      </c>
      <c r="C26">
        <v>2</v>
      </c>
    </row>
    <row r="27" spans="1:3">
      <c r="A27" t="s">
        <v>411</v>
      </c>
      <c r="C27">
        <v>2</v>
      </c>
    </row>
    <row r="28" spans="1:3">
      <c r="A28" t="s">
        <v>414</v>
      </c>
      <c r="C28">
        <v>1</v>
      </c>
    </row>
    <row r="29" spans="1:3">
      <c r="A29" t="s">
        <v>417</v>
      </c>
      <c r="C29">
        <v>1</v>
      </c>
    </row>
    <row r="30" spans="1:3">
      <c r="A30" t="s">
        <v>812</v>
      </c>
      <c r="B30" t="s">
        <v>543</v>
      </c>
      <c r="C30">
        <v>2</v>
      </c>
    </row>
    <row r="31" spans="1:3">
      <c r="A31" t="s">
        <v>289</v>
      </c>
      <c r="B31" t="s">
        <v>543</v>
      </c>
      <c r="C31">
        <v>2</v>
      </c>
    </row>
    <row r="32" spans="1:3">
      <c r="A32" t="s">
        <v>813</v>
      </c>
      <c r="C32">
        <v>0</v>
      </c>
    </row>
    <row r="33" spans="1:4">
      <c r="A33" t="s">
        <v>814</v>
      </c>
      <c r="C33">
        <v>3</v>
      </c>
    </row>
    <row r="34" spans="1:4">
      <c r="A34" t="s">
        <v>815</v>
      </c>
      <c r="C34">
        <v>0</v>
      </c>
    </row>
    <row r="35" spans="1:4">
      <c r="A35" t="s">
        <v>816</v>
      </c>
      <c r="B35" t="s">
        <v>543</v>
      </c>
      <c r="C35">
        <v>2</v>
      </c>
    </row>
    <row r="36" spans="1:4">
      <c r="A36" t="s">
        <v>275</v>
      </c>
      <c r="B36" t="s">
        <v>543</v>
      </c>
      <c r="C36">
        <v>2</v>
      </c>
    </row>
    <row r="37" spans="1:4">
      <c r="A37" t="s">
        <v>817</v>
      </c>
      <c r="C37">
        <v>3</v>
      </c>
    </row>
    <row r="38" spans="1:4">
      <c r="A38" t="s">
        <v>81</v>
      </c>
      <c r="C38">
        <v>6</v>
      </c>
    </row>
    <row r="39" spans="1:4">
      <c r="A39" t="s">
        <v>435</v>
      </c>
      <c r="C39">
        <v>4</v>
      </c>
    </row>
    <row r="40" spans="1:4">
      <c r="A40" t="s">
        <v>818</v>
      </c>
      <c r="B40" t="s">
        <v>819</v>
      </c>
      <c r="C40">
        <v>1</v>
      </c>
    </row>
    <row r="41" spans="1:4">
      <c r="A41" t="s">
        <v>131</v>
      </c>
      <c r="B41" t="s">
        <v>543</v>
      </c>
      <c r="C41">
        <v>13</v>
      </c>
    </row>
    <row r="42" spans="1:4">
      <c r="A42" t="s">
        <v>134</v>
      </c>
      <c r="C42">
        <v>3</v>
      </c>
    </row>
    <row r="44" spans="1:4">
      <c r="C44">
        <f>SUM(C1:C4,C6:C8,C10:C15,C17,C21,C25,C30:C31,C40:C41)</f>
        <v>81</v>
      </c>
      <c r="D44" t="s">
        <v>167</v>
      </c>
    </row>
    <row r="45" spans="1:4">
      <c r="C45" s="53">
        <f>(C44/120)*100</f>
        <v>67.5</v>
      </c>
      <c r="D45" t="s">
        <v>453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45"/>
  <sheetViews>
    <sheetView topLeftCell="A24" workbookViewId="0">
      <selection activeCell="C45" sqref="C45"/>
    </sheetView>
  </sheetViews>
  <sheetFormatPr defaultRowHeight="15"/>
  <cols>
    <col min="1" max="1" width="53.140625" customWidth="1"/>
  </cols>
  <sheetData>
    <row r="1" spans="1:3">
      <c r="A1" t="s">
        <v>63</v>
      </c>
      <c r="B1" t="s">
        <v>543</v>
      </c>
      <c r="C1">
        <v>4</v>
      </c>
    </row>
    <row r="2" spans="1:3">
      <c r="A2" t="s">
        <v>90</v>
      </c>
      <c r="B2" t="s">
        <v>543</v>
      </c>
      <c r="C2">
        <v>4</v>
      </c>
    </row>
    <row r="3" spans="1:3">
      <c r="A3" t="s">
        <v>119</v>
      </c>
      <c r="B3" t="s">
        <v>543</v>
      </c>
      <c r="C3">
        <v>3</v>
      </c>
    </row>
    <row r="4" spans="1:3">
      <c r="A4" t="s">
        <v>23</v>
      </c>
      <c r="B4" t="s">
        <v>543</v>
      </c>
      <c r="C4">
        <v>4</v>
      </c>
    </row>
    <row r="5" spans="1:3">
      <c r="A5" t="s">
        <v>124</v>
      </c>
      <c r="C5">
        <v>3</v>
      </c>
    </row>
    <row r="6" spans="1:3">
      <c r="A6" t="s">
        <v>122</v>
      </c>
      <c r="B6" t="s">
        <v>543</v>
      </c>
      <c r="C6">
        <v>4</v>
      </c>
    </row>
    <row r="7" spans="1:3">
      <c r="A7" t="s">
        <v>361</v>
      </c>
      <c r="B7" t="s">
        <v>543</v>
      </c>
      <c r="C7">
        <v>8</v>
      </c>
    </row>
    <row r="8" spans="1:3">
      <c r="A8" t="s">
        <v>366</v>
      </c>
      <c r="B8" t="s">
        <v>543</v>
      </c>
      <c r="C8">
        <v>3</v>
      </c>
    </row>
    <row r="9" spans="1:3">
      <c r="A9" t="s">
        <v>807</v>
      </c>
      <c r="C9">
        <v>2</v>
      </c>
    </row>
    <row r="10" spans="1:3">
      <c r="A10" t="s">
        <v>66</v>
      </c>
      <c r="B10" t="s">
        <v>543</v>
      </c>
      <c r="C10">
        <v>4</v>
      </c>
    </row>
    <row r="11" spans="1:3">
      <c r="A11" t="s">
        <v>28</v>
      </c>
      <c r="B11" t="s">
        <v>543</v>
      </c>
      <c r="C11">
        <v>5</v>
      </c>
    </row>
    <row r="12" spans="1:3">
      <c r="A12" t="s">
        <v>92</v>
      </c>
      <c r="B12" t="s">
        <v>543</v>
      </c>
      <c r="C12">
        <v>5</v>
      </c>
    </row>
    <row r="13" spans="1:3">
      <c r="A13" t="s">
        <v>94</v>
      </c>
      <c r="B13" t="s">
        <v>543</v>
      </c>
      <c r="C13">
        <v>5</v>
      </c>
    </row>
    <row r="14" spans="1:3">
      <c r="A14" t="s">
        <v>808</v>
      </c>
      <c r="B14" t="s">
        <v>543</v>
      </c>
      <c r="C14">
        <v>5</v>
      </c>
    </row>
    <row r="15" spans="1:3">
      <c r="A15" t="s">
        <v>51</v>
      </c>
      <c r="B15" t="s">
        <v>543</v>
      </c>
      <c r="C15">
        <v>2</v>
      </c>
    </row>
    <row r="16" spans="1:3">
      <c r="A16" t="s">
        <v>809</v>
      </c>
      <c r="C16">
        <v>4</v>
      </c>
    </row>
    <row r="17" spans="1:3">
      <c r="A17" t="s">
        <v>43</v>
      </c>
      <c r="B17" t="s">
        <v>543</v>
      </c>
      <c r="C17">
        <v>3</v>
      </c>
    </row>
    <row r="18" spans="1:3">
      <c r="A18" t="s">
        <v>810</v>
      </c>
      <c r="C18">
        <v>1</v>
      </c>
    </row>
    <row r="19" spans="1:3">
      <c r="A19" t="s">
        <v>404</v>
      </c>
      <c r="C19">
        <v>1</v>
      </c>
    </row>
    <row r="20" spans="1:3">
      <c r="A20" t="s">
        <v>75</v>
      </c>
      <c r="C20">
        <v>1</v>
      </c>
    </row>
    <row r="21" spans="1:3">
      <c r="A21" t="s">
        <v>138</v>
      </c>
      <c r="B21" t="s">
        <v>543</v>
      </c>
      <c r="C21">
        <v>2</v>
      </c>
    </row>
    <row r="22" spans="1:3">
      <c r="A22" t="s">
        <v>45</v>
      </c>
      <c r="C22">
        <v>2</v>
      </c>
    </row>
    <row r="23" spans="1:3">
      <c r="A23" t="s">
        <v>77</v>
      </c>
      <c r="C23">
        <v>2</v>
      </c>
    </row>
    <row r="24" spans="1:3">
      <c r="A24" t="s">
        <v>79</v>
      </c>
      <c r="C24">
        <v>1</v>
      </c>
    </row>
    <row r="25" spans="1:3">
      <c r="A25" t="s">
        <v>101</v>
      </c>
      <c r="B25" t="s">
        <v>543</v>
      </c>
      <c r="C25">
        <v>2</v>
      </c>
    </row>
    <row r="26" spans="1:3">
      <c r="A26" s="262" t="s">
        <v>811</v>
      </c>
      <c r="C26">
        <v>2</v>
      </c>
    </row>
    <row r="27" spans="1:3">
      <c r="A27" s="262" t="s">
        <v>411</v>
      </c>
      <c r="C27">
        <v>2</v>
      </c>
    </row>
    <row r="28" spans="1:3">
      <c r="A28" s="262" t="s">
        <v>414</v>
      </c>
      <c r="C28">
        <v>1</v>
      </c>
    </row>
    <row r="29" spans="1:3">
      <c r="A29" s="262" t="s">
        <v>417</v>
      </c>
      <c r="C29">
        <v>1</v>
      </c>
    </row>
    <row r="30" spans="1:3">
      <c r="A30" s="262" t="s">
        <v>812</v>
      </c>
      <c r="B30" t="s">
        <v>543</v>
      </c>
      <c r="C30">
        <v>2</v>
      </c>
    </row>
    <row r="31" spans="1:3">
      <c r="A31" s="262" t="s">
        <v>289</v>
      </c>
      <c r="B31" t="s">
        <v>543</v>
      </c>
      <c r="C31">
        <v>2</v>
      </c>
    </row>
    <row r="32" spans="1:3">
      <c r="A32" s="262" t="s">
        <v>813</v>
      </c>
      <c r="C32">
        <v>0</v>
      </c>
    </row>
    <row r="33" spans="1:4">
      <c r="A33" s="262" t="s">
        <v>814</v>
      </c>
      <c r="C33">
        <v>3</v>
      </c>
    </row>
    <row r="34" spans="1:4">
      <c r="A34" t="s">
        <v>815</v>
      </c>
      <c r="C34">
        <v>0</v>
      </c>
    </row>
    <row r="35" spans="1:4">
      <c r="A35" t="s">
        <v>816</v>
      </c>
      <c r="B35" t="s">
        <v>543</v>
      </c>
      <c r="C35">
        <v>2</v>
      </c>
    </row>
    <row r="36" spans="1:4">
      <c r="A36" t="s">
        <v>275</v>
      </c>
      <c r="B36" t="s">
        <v>543</v>
      </c>
      <c r="C36">
        <v>2</v>
      </c>
    </row>
    <row r="37" spans="1:4">
      <c r="A37" t="s">
        <v>817</v>
      </c>
      <c r="C37">
        <v>3</v>
      </c>
    </row>
    <row r="38" spans="1:4">
      <c r="A38" s="262" t="s">
        <v>81</v>
      </c>
      <c r="C38">
        <v>6</v>
      </c>
    </row>
    <row r="39" spans="1:4">
      <c r="A39" s="262" t="s">
        <v>435</v>
      </c>
      <c r="C39">
        <v>4</v>
      </c>
    </row>
    <row r="40" spans="1:4">
      <c r="A40" t="s">
        <v>818</v>
      </c>
      <c r="C40">
        <v>1</v>
      </c>
    </row>
    <row r="41" spans="1:4">
      <c r="A41" s="262" t="s">
        <v>131</v>
      </c>
      <c r="B41" t="s">
        <v>543</v>
      </c>
      <c r="C41">
        <v>13</v>
      </c>
    </row>
    <row r="42" spans="1:4">
      <c r="A42" t="s">
        <v>134</v>
      </c>
      <c r="C42">
        <v>3</v>
      </c>
    </row>
    <row r="44" spans="1:4">
      <c r="C44">
        <f>SUM(C26:C33,C38:C39,C41)</f>
        <v>36</v>
      </c>
      <c r="D44" t="s">
        <v>167</v>
      </c>
    </row>
    <row r="45" spans="1:4">
      <c r="C45" s="53">
        <f>(C44/120)*100</f>
        <v>30</v>
      </c>
      <c r="D45" t="s">
        <v>453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37"/>
  <sheetViews>
    <sheetView topLeftCell="B11" workbookViewId="0">
      <selection activeCell="T14" sqref="T14"/>
    </sheetView>
  </sheetViews>
  <sheetFormatPr defaultRowHeight="15"/>
  <cols>
    <col min="1" max="1" width="38.42578125" style="1" customWidth="1"/>
    <col min="2" max="2" width="36.28515625" style="1" customWidth="1"/>
    <col min="3" max="3" width="6.85546875" style="1" customWidth="1"/>
    <col min="4" max="4" width="5.28515625" style="1" customWidth="1"/>
    <col min="5" max="5" width="7.5703125" style="1" customWidth="1"/>
    <col min="6" max="6" width="6.28515625" style="1" customWidth="1"/>
    <col min="7" max="7" width="6.140625" style="1" customWidth="1"/>
    <col min="8" max="8" width="5.28515625" style="1" customWidth="1"/>
    <col min="9" max="9" width="8.140625" style="1" customWidth="1"/>
    <col min="10" max="10" width="6.5703125" style="1" customWidth="1"/>
    <col min="11" max="11" width="6.28515625" style="1" customWidth="1"/>
  </cols>
  <sheetData>
    <row r="1" spans="1:17" ht="30" customHeight="1">
      <c r="E1" s="572" t="s">
        <v>7</v>
      </c>
      <c r="F1" s="573"/>
      <c r="G1" s="573"/>
      <c r="H1" s="573"/>
      <c r="I1" s="573"/>
      <c r="J1" s="573"/>
      <c r="K1" s="573"/>
    </row>
    <row r="2" spans="1:17" ht="30" customHeight="1">
      <c r="A2" s="90" t="s">
        <v>2</v>
      </c>
      <c r="B2" s="90" t="s">
        <v>132</v>
      </c>
      <c r="C2" s="56" t="s">
        <v>820</v>
      </c>
      <c r="D2" s="57" t="s">
        <v>7</v>
      </c>
      <c r="E2" s="56" t="s">
        <v>821</v>
      </c>
      <c r="F2" s="56" t="s">
        <v>822</v>
      </c>
      <c r="G2" s="56" t="s">
        <v>203</v>
      </c>
      <c r="H2" s="56" t="s">
        <v>823</v>
      </c>
      <c r="I2" s="56" t="s">
        <v>824</v>
      </c>
      <c r="J2" s="56" t="s">
        <v>825</v>
      </c>
      <c r="K2" s="89" t="s">
        <v>826</v>
      </c>
    </row>
    <row r="3" spans="1:17" s="2" customFormat="1" ht="21.75" customHeight="1">
      <c r="A3" s="58" t="s">
        <v>23</v>
      </c>
      <c r="B3" s="59" t="s">
        <v>24</v>
      </c>
      <c r="C3" s="60">
        <f>plan_statystyki!E7</f>
        <v>40</v>
      </c>
      <c r="D3" s="60">
        <f>plan_statystyki!F7</f>
        <v>4</v>
      </c>
      <c r="E3" s="61">
        <f>D3</f>
        <v>4</v>
      </c>
      <c r="F3" s="62"/>
      <c r="G3" s="62"/>
      <c r="H3" s="62"/>
      <c r="I3" s="62"/>
      <c r="J3" s="62"/>
      <c r="K3" s="62"/>
      <c r="L3" s="14">
        <f t="shared" ref="L3:L11" si="0">C3</f>
        <v>40</v>
      </c>
      <c r="Q3" s="14">
        <f t="shared" ref="Q3" si="1">SUM(L3:P3)</f>
        <v>40</v>
      </c>
    </row>
    <row r="4" spans="1:17" s="2" customFormat="1" ht="21.75" customHeight="1">
      <c r="A4" s="58" t="s">
        <v>28</v>
      </c>
      <c r="B4" s="63" t="s">
        <v>827</v>
      </c>
      <c r="C4" s="60">
        <f>plan_statystyki!E10</f>
        <v>60</v>
      </c>
      <c r="D4" s="60">
        <f>plan_statystyki!F10</f>
        <v>5</v>
      </c>
      <c r="E4" s="62"/>
      <c r="F4" s="61">
        <f>D4</f>
        <v>5</v>
      </c>
      <c r="G4" s="62"/>
      <c r="H4" s="62"/>
      <c r="I4" s="62"/>
      <c r="J4" s="62"/>
      <c r="K4" s="62"/>
      <c r="L4" s="14">
        <f t="shared" si="0"/>
        <v>60</v>
      </c>
      <c r="M4" s="14">
        <f>C17</f>
        <v>0</v>
      </c>
      <c r="N4" s="14">
        <f>C22</f>
        <v>15</v>
      </c>
      <c r="Q4" s="14">
        <f>SUM(L4:P4)</f>
        <v>75</v>
      </c>
    </row>
    <row r="5" spans="1:17" s="2" customFormat="1" ht="26.25" customHeight="1">
      <c r="A5" s="58" t="s">
        <v>808</v>
      </c>
      <c r="B5" s="64" t="s">
        <v>828</v>
      </c>
      <c r="C5" s="60">
        <f>plan_statystyki!E11</f>
        <v>50</v>
      </c>
      <c r="D5" s="60">
        <f>plan_statystyki!F11</f>
        <v>4</v>
      </c>
      <c r="E5" s="62"/>
      <c r="F5" s="61">
        <f>D5</f>
        <v>4</v>
      </c>
      <c r="G5" s="62"/>
      <c r="H5" s="62"/>
      <c r="I5" s="62"/>
      <c r="J5" s="62"/>
      <c r="K5" s="62"/>
      <c r="L5" s="14">
        <f t="shared" si="0"/>
        <v>50</v>
      </c>
      <c r="M5" s="14">
        <f>C21</f>
        <v>50</v>
      </c>
      <c r="Q5" s="14">
        <f t="shared" ref="Q5:Q32" si="2">SUM(L5:P5)</f>
        <v>100</v>
      </c>
    </row>
    <row r="6" spans="1:17" s="2" customFormat="1" ht="21.75" customHeight="1">
      <c r="A6" s="65" t="s">
        <v>829</v>
      </c>
      <c r="B6" s="66" t="s">
        <v>830</v>
      </c>
      <c r="C6" s="60">
        <f>plan_statystyki!E15</f>
        <v>4</v>
      </c>
      <c r="D6" s="60">
        <f>plan_statystyki!F15</f>
        <v>0</v>
      </c>
      <c r="E6" s="62"/>
      <c r="F6" s="61"/>
      <c r="G6" s="62"/>
      <c r="H6" s="62"/>
      <c r="I6" s="62"/>
      <c r="J6" s="62"/>
      <c r="K6" s="62"/>
      <c r="L6" s="14">
        <f t="shared" si="0"/>
        <v>4</v>
      </c>
      <c r="Q6" s="14">
        <f t="shared" si="2"/>
        <v>4</v>
      </c>
    </row>
    <row r="7" spans="1:17" s="2" customFormat="1" ht="21.75" customHeight="1">
      <c r="A7" s="58" t="s">
        <v>361</v>
      </c>
      <c r="B7" s="64" t="s">
        <v>831</v>
      </c>
      <c r="C7" s="60">
        <f>plan_statystyki!E12+plan_statystyki!E41</f>
        <v>80</v>
      </c>
      <c r="D7" s="60">
        <f>plan_statystyki!F12+plan_statystyki!F41</f>
        <v>7</v>
      </c>
      <c r="E7" s="62"/>
      <c r="F7" s="61">
        <f>D7</f>
        <v>7</v>
      </c>
      <c r="G7" s="62"/>
      <c r="H7" s="62"/>
      <c r="I7" s="62"/>
      <c r="J7" s="62"/>
      <c r="K7" s="62"/>
      <c r="L7" s="14">
        <f t="shared" si="0"/>
        <v>80</v>
      </c>
      <c r="M7" s="14" t="e">
        <f>C12</f>
        <v>#REF!</v>
      </c>
      <c r="N7" s="14">
        <f>C28</f>
        <v>40</v>
      </c>
      <c r="O7" s="14">
        <f>C29</f>
        <v>30</v>
      </c>
      <c r="P7" s="14">
        <f>C30</f>
        <v>20</v>
      </c>
      <c r="Q7" s="14" t="e">
        <f t="shared" si="2"/>
        <v>#REF!</v>
      </c>
    </row>
    <row r="8" spans="1:17" ht="21.75" customHeight="1">
      <c r="A8" s="67" t="s">
        <v>810</v>
      </c>
      <c r="B8" s="64" t="s">
        <v>42</v>
      </c>
      <c r="C8" s="60">
        <f>plan_statystyki!E16</f>
        <v>30</v>
      </c>
      <c r="D8" s="60">
        <f>plan_statystyki!F16</f>
        <v>1</v>
      </c>
      <c r="E8" s="68"/>
      <c r="F8" s="68"/>
      <c r="G8" s="62">
        <f>D8</f>
        <v>1</v>
      </c>
      <c r="H8" s="62"/>
      <c r="I8" s="62"/>
      <c r="J8" s="62"/>
      <c r="K8" s="62"/>
      <c r="L8" s="53">
        <f t="shared" si="0"/>
        <v>30</v>
      </c>
      <c r="Q8" s="14">
        <f t="shared" si="2"/>
        <v>30</v>
      </c>
    </row>
    <row r="9" spans="1:17" ht="21.75" customHeight="1">
      <c r="A9" s="69" t="s">
        <v>51</v>
      </c>
      <c r="B9" s="70" t="s">
        <v>832</v>
      </c>
      <c r="C9" s="60" t="e">
        <f>plan_statystyki!#REF!</f>
        <v>#REF!</v>
      </c>
      <c r="D9" s="60" t="e">
        <f>plan_statystyki!#REF!</f>
        <v>#REF!</v>
      </c>
      <c r="E9" s="68"/>
      <c r="F9" s="71" t="e">
        <f>D9</f>
        <v>#REF!</v>
      </c>
      <c r="G9" s="62"/>
      <c r="H9" s="62"/>
      <c r="I9" s="62"/>
      <c r="J9" s="62"/>
      <c r="K9" s="62"/>
      <c r="L9" s="53" t="e">
        <f t="shared" si="0"/>
        <v>#REF!</v>
      </c>
      <c r="Q9" s="14" t="e">
        <f t="shared" si="2"/>
        <v>#REF!</v>
      </c>
    </row>
    <row r="10" spans="1:17" s="2" customFormat="1" ht="30" customHeight="1">
      <c r="A10" s="58" t="s">
        <v>43</v>
      </c>
      <c r="B10" s="64" t="s">
        <v>44</v>
      </c>
      <c r="C10" s="72">
        <f>plan_statystyki!E18</f>
        <v>40</v>
      </c>
      <c r="D10" s="72">
        <f>plan_statystyki!F18</f>
        <v>3</v>
      </c>
      <c r="E10" s="62"/>
      <c r="F10" s="73">
        <f>D10</f>
        <v>3</v>
      </c>
      <c r="G10" s="62"/>
      <c r="H10" s="62"/>
      <c r="I10" s="62"/>
      <c r="J10" s="62"/>
      <c r="K10" s="62"/>
      <c r="L10" s="14">
        <f t="shared" si="0"/>
        <v>40</v>
      </c>
      <c r="Q10" s="14">
        <f t="shared" si="2"/>
        <v>40</v>
      </c>
    </row>
    <row r="11" spans="1:17" s="2" customFormat="1" ht="23.25" customHeight="1">
      <c r="A11" s="58" t="s">
        <v>809</v>
      </c>
      <c r="B11" s="63" t="s">
        <v>74</v>
      </c>
      <c r="C11" s="72">
        <f>plan_statystyki!E44</f>
        <v>50</v>
      </c>
      <c r="D11" s="72">
        <f>plan_statystyki!F44</f>
        <v>4</v>
      </c>
      <c r="E11" s="62"/>
      <c r="F11" s="61">
        <f>D11</f>
        <v>4</v>
      </c>
      <c r="G11" s="62"/>
      <c r="H11" s="62"/>
      <c r="I11" s="62"/>
      <c r="J11" s="62"/>
      <c r="K11" s="62"/>
      <c r="L11" s="14">
        <f t="shared" si="0"/>
        <v>50</v>
      </c>
      <c r="M11" s="14">
        <f>C15</f>
        <v>50</v>
      </c>
      <c r="N11" s="14" t="e">
        <f>C31</f>
        <v>#REF!</v>
      </c>
      <c r="Q11" s="14" t="e">
        <f t="shared" si="2"/>
        <v>#REF!</v>
      </c>
    </row>
    <row r="12" spans="1:17" s="2" customFormat="1" ht="23.25" customHeight="1">
      <c r="A12" s="58" t="s">
        <v>833</v>
      </c>
      <c r="B12" s="64" t="s">
        <v>831</v>
      </c>
      <c r="C12" s="60" t="e">
        <f>plan_statystyki!#REF!+plan_statystyki!E61+plan_statystyki!E99</f>
        <v>#REF!</v>
      </c>
      <c r="D12" s="60" t="e">
        <f>plan_statystyki!#REF!+plan_statystyki!F61+plan_statystyki!F99</f>
        <v>#REF!</v>
      </c>
      <c r="E12" s="62"/>
      <c r="F12" s="61" t="e">
        <f>D12</f>
        <v>#REF!</v>
      </c>
      <c r="G12" s="62"/>
      <c r="H12" s="62"/>
      <c r="I12" s="62"/>
      <c r="J12" s="62"/>
      <c r="K12" s="62"/>
      <c r="Q12" s="14">
        <f t="shared" si="2"/>
        <v>0</v>
      </c>
    </row>
    <row r="13" spans="1:17" s="2" customFormat="1" ht="23.25" customHeight="1">
      <c r="A13" s="58" t="s">
        <v>63</v>
      </c>
      <c r="B13" s="64" t="s">
        <v>64</v>
      </c>
      <c r="C13" s="74">
        <f>plan_statystyki!E36</f>
        <v>50</v>
      </c>
      <c r="D13" s="74">
        <f>plan_statystyki!F36</f>
        <v>4</v>
      </c>
      <c r="E13" s="61">
        <f>D13</f>
        <v>4</v>
      </c>
      <c r="F13" s="62"/>
      <c r="G13" s="62"/>
      <c r="H13" s="62"/>
      <c r="I13" s="62"/>
      <c r="J13" s="62"/>
      <c r="K13" s="62"/>
      <c r="L13" s="14">
        <f>C13</f>
        <v>50</v>
      </c>
      <c r="Q13" s="14">
        <f t="shared" si="2"/>
        <v>50</v>
      </c>
    </row>
    <row r="14" spans="1:17" s="2" customFormat="1" ht="23.25" customHeight="1">
      <c r="A14" s="58" t="s">
        <v>66</v>
      </c>
      <c r="B14" s="64" t="s">
        <v>67</v>
      </c>
      <c r="C14" s="60">
        <f>plan_statystyki!E39</f>
        <v>40</v>
      </c>
      <c r="D14" s="60">
        <f>plan_statystyki!F39</f>
        <v>3</v>
      </c>
      <c r="E14" s="62"/>
      <c r="F14" s="61">
        <f>D14</f>
        <v>3</v>
      </c>
      <c r="G14" s="62"/>
      <c r="H14" s="62"/>
      <c r="I14" s="62"/>
      <c r="J14" s="62"/>
      <c r="K14" s="62"/>
      <c r="L14" s="14">
        <f>C14</f>
        <v>40</v>
      </c>
      <c r="Q14" s="14">
        <f t="shared" si="2"/>
        <v>40</v>
      </c>
    </row>
    <row r="15" spans="1:17" s="2" customFormat="1" ht="23.25" customHeight="1">
      <c r="A15" s="58" t="s">
        <v>366</v>
      </c>
      <c r="B15" s="64" t="s">
        <v>69</v>
      </c>
      <c r="C15" s="60">
        <f>plan_statystyki!E40</f>
        <v>50</v>
      </c>
      <c r="D15" s="60">
        <f>plan_statystyki!F40</f>
        <v>4</v>
      </c>
      <c r="E15" s="62"/>
      <c r="F15" s="61">
        <f>D15</f>
        <v>4</v>
      </c>
      <c r="G15" s="62"/>
      <c r="H15" s="62"/>
      <c r="I15" s="62"/>
      <c r="J15" s="62"/>
      <c r="K15" s="62"/>
      <c r="Q15" s="14"/>
    </row>
    <row r="16" spans="1:17" s="2" customFormat="1" ht="30" customHeight="1">
      <c r="A16" s="58" t="s">
        <v>834</v>
      </c>
      <c r="B16" s="64" t="s">
        <v>104</v>
      </c>
      <c r="C16" s="60">
        <f>plan_statystyki!E53</f>
        <v>20</v>
      </c>
      <c r="D16" s="60">
        <f>plan_statystyki!F53</f>
        <v>2</v>
      </c>
      <c r="E16" s="61">
        <f>D16</f>
        <v>2</v>
      </c>
      <c r="F16" s="62"/>
      <c r="G16" s="62"/>
      <c r="H16" s="62"/>
      <c r="I16" s="62"/>
      <c r="J16" s="62"/>
      <c r="K16" s="62"/>
      <c r="L16" s="14">
        <f>C16</f>
        <v>20</v>
      </c>
      <c r="Q16" s="14">
        <f t="shared" si="2"/>
        <v>20</v>
      </c>
    </row>
    <row r="17" spans="1:17" s="2" customFormat="1" ht="30" customHeight="1">
      <c r="A17" s="58" t="s">
        <v>835</v>
      </c>
      <c r="B17" s="64" t="s">
        <v>827</v>
      </c>
      <c r="C17" s="60">
        <f>plan_statystyki!E54</f>
        <v>0</v>
      </c>
      <c r="D17" s="60">
        <f>plan_statystyki!F54</f>
        <v>0</v>
      </c>
      <c r="E17" s="62"/>
      <c r="F17" s="61">
        <f>D17</f>
        <v>0</v>
      </c>
      <c r="G17" s="62"/>
      <c r="H17" s="62"/>
      <c r="I17" s="62"/>
      <c r="J17" s="62"/>
      <c r="K17" s="62"/>
      <c r="Q17" s="14"/>
    </row>
    <row r="18" spans="1:17" s="2" customFormat="1" ht="21" customHeight="1">
      <c r="A18" s="58" t="s">
        <v>836</v>
      </c>
      <c r="B18" s="64" t="s">
        <v>84</v>
      </c>
      <c r="C18" s="60">
        <f>plan_statystyki!E63+plan_statystyki!E101</f>
        <v>100</v>
      </c>
      <c r="D18" s="60">
        <f>plan_statystyki!F63+plan_statystyki!F101</f>
        <v>4</v>
      </c>
      <c r="E18" s="62"/>
      <c r="F18" s="61">
        <f>D18</f>
        <v>4</v>
      </c>
      <c r="G18" s="62"/>
      <c r="H18" s="62"/>
      <c r="I18" s="62"/>
      <c r="J18" s="62"/>
      <c r="K18" s="62"/>
      <c r="L18" s="14">
        <f>C18</f>
        <v>100</v>
      </c>
      <c r="Q18" s="14">
        <f t="shared" si="2"/>
        <v>100</v>
      </c>
    </row>
    <row r="19" spans="1:17" s="2" customFormat="1" ht="21" customHeight="1">
      <c r="A19" s="58" t="s">
        <v>90</v>
      </c>
      <c r="B19" s="64" t="s">
        <v>91</v>
      </c>
      <c r="C19" s="60">
        <f>plan_statystyki!E71</f>
        <v>40</v>
      </c>
      <c r="D19" s="60">
        <f>plan_statystyki!F71</f>
        <v>3</v>
      </c>
      <c r="E19" s="61">
        <f>D19</f>
        <v>3</v>
      </c>
      <c r="F19" s="62"/>
      <c r="G19" s="62"/>
      <c r="H19" s="62"/>
      <c r="I19" s="62"/>
      <c r="J19" s="62"/>
      <c r="K19" s="62"/>
      <c r="L19" s="14">
        <f>C19</f>
        <v>40</v>
      </c>
      <c r="Q19" s="14">
        <f t="shared" si="2"/>
        <v>40</v>
      </c>
    </row>
    <row r="20" spans="1:17" s="2" customFormat="1" ht="21" customHeight="1">
      <c r="A20" s="58" t="s">
        <v>92</v>
      </c>
      <c r="B20" s="64" t="s">
        <v>93</v>
      </c>
      <c r="C20" s="60">
        <f>plan_statystyki!E74</f>
        <v>60</v>
      </c>
      <c r="D20" s="60">
        <f>plan_statystyki!F74</f>
        <v>5</v>
      </c>
      <c r="E20" s="62"/>
      <c r="F20" s="61">
        <f>D20</f>
        <v>5</v>
      </c>
      <c r="G20" s="62"/>
      <c r="H20" s="62"/>
      <c r="I20" s="62"/>
      <c r="J20" s="62"/>
      <c r="K20" s="62"/>
      <c r="L20" s="14">
        <f>C20</f>
        <v>60</v>
      </c>
      <c r="Q20" s="14">
        <f t="shared" si="2"/>
        <v>60</v>
      </c>
    </row>
    <row r="21" spans="1:17" s="2" customFormat="1" ht="24" customHeight="1">
      <c r="A21" s="58" t="s">
        <v>94</v>
      </c>
      <c r="B21" s="64" t="s">
        <v>828</v>
      </c>
      <c r="C21" s="60">
        <f>plan_statystyki!E75</f>
        <v>50</v>
      </c>
      <c r="D21" s="60">
        <f>plan_statystyki!F75</f>
        <v>4</v>
      </c>
      <c r="E21" s="62"/>
      <c r="F21" s="61">
        <f>D21</f>
        <v>4</v>
      </c>
      <c r="G21" s="62"/>
      <c r="H21" s="62"/>
      <c r="I21" s="62"/>
      <c r="J21" s="62"/>
      <c r="K21" s="62"/>
      <c r="L21" s="14"/>
      <c r="Q21" s="14"/>
    </row>
    <row r="22" spans="1:17" s="2" customFormat="1" ht="21.75" customHeight="1">
      <c r="A22" s="58" t="s">
        <v>837</v>
      </c>
      <c r="B22" s="64" t="s">
        <v>827</v>
      </c>
      <c r="C22" s="60">
        <f>plan_statystyki!E77</f>
        <v>15</v>
      </c>
      <c r="D22" s="60">
        <f>plan_statystyki!F77</f>
        <v>1</v>
      </c>
      <c r="E22" s="62"/>
      <c r="F22" s="61">
        <f>D22</f>
        <v>1</v>
      </c>
      <c r="G22" s="62"/>
      <c r="H22" s="62"/>
      <c r="I22" s="62"/>
      <c r="J22" s="62"/>
      <c r="K22" s="62"/>
      <c r="Q22" s="14"/>
    </row>
    <row r="23" spans="1:17" s="2" customFormat="1" ht="21.75" customHeight="1">
      <c r="A23" s="75" t="s">
        <v>75</v>
      </c>
      <c r="B23" s="76" t="s">
        <v>838</v>
      </c>
      <c r="C23" s="60" t="e">
        <f>plan_statystyki!#REF!</f>
        <v>#REF!</v>
      </c>
      <c r="D23" s="60" t="e">
        <f>plan_statystyki!#REF!</f>
        <v>#REF!</v>
      </c>
      <c r="E23" s="62"/>
      <c r="F23" s="61"/>
      <c r="G23" s="62"/>
      <c r="H23" s="62"/>
      <c r="I23" s="61" t="e">
        <f>D23</f>
        <v>#REF!</v>
      </c>
      <c r="J23" s="62"/>
      <c r="K23" s="62"/>
      <c r="L23" s="14" t="e">
        <f>C23</f>
        <v>#REF!</v>
      </c>
      <c r="Q23" s="14" t="e">
        <f t="shared" si="2"/>
        <v>#REF!</v>
      </c>
    </row>
    <row r="24" spans="1:17" s="2" customFormat="1" ht="30" customHeight="1">
      <c r="A24" s="58" t="s">
        <v>108</v>
      </c>
      <c r="B24" s="64" t="s">
        <v>109</v>
      </c>
      <c r="C24" s="60">
        <f>plan_statystyki!E89</f>
        <v>15</v>
      </c>
      <c r="D24" s="60">
        <f>plan_statystyki!F89</f>
        <v>0</v>
      </c>
      <c r="E24" s="62"/>
      <c r="F24" s="62"/>
      <c r="G24" s="62"/>
      <c r="H24" s="61">
        <f>D24</f>
        <v>0</v>
      </c>
      <c r="I24" s="62"/>
      <c r="J24" s="62"/>
      <c r="K24" s="62"/>
      <c r="L24" s="14">
        <f>C24</f>
        <v>15</v>
      </c>
      <c r="Q24" s="14">
        <f t="shared" si="2"/>
        <v>15</v>
      </c>
    </row>
    <row r="25" spans="1:17" s="3" customFormat="1" ht="30" customHeight="1">
      <c r="A25" s="58" t="s">
        <v>110</v>
      </c>
      <c r="B25" s="64" t="s">
        <v>111</v>
      </c>
      <c r="C25" s="60">
        <f>plan_statystyki!E91</f>
        <v>30</v>
      </c>
      <c r="D25" s="60">
        <f>plan_statystyki!F91</f>
        <v>3</v>
      </c>
      <c r="E25" s="77"/>
      <c r="F25" s="77"/>
      <c r="G25" s="77"/>
      <c r="H25" s="77"/>
      <c r="I25" s="71">
        <f>D25</f>
        <v>3</v>
      </c>
      <c r="J25" s="77"/>
      <c r="K25" s="77"/>
      <c r="L25" s="91">
        <f>C25</f>
        <v>30</v>
      </c>
      <c r="Q25" s="14">
        <f t="shared" si="2"/>
        <v>30</v>
      </c>
    </row>
    <row r="26" spans="1:17" s="2" customFormat="1" ht="18.75" customHeight="1">
      <c r="A26" s="58" t="s">
        <v>119</v>
      </c>
      <c r="B26" s="64" t="s">
        <v>120</v>
      </c>
      <c r="C26" s="60">
        <f>plan_statystyki!E109</f>
        <v>50</v>
      </c>
      <c r="D26" s="60">
        <f>plan_statystyki!F109</f>
        <v>3</v>
      </c>
      <c r="E26" s="61">
        <f>D26</f>
        <v>3</v>
      </c>
      <c r="F26" s="62"/>
      <c r="G26" s="62"/>
      <c r="H26" s="62"/>
      <c r="I26" s="62"/>
      <c r="J26" s="62"/>
      <c r="K26" s="62"/>
      <c r="L26" s="14">
        <f>C26</f>
        <v>50</v>
      </c>
      <c r="Q26" s="14">
        <f t="shared" si="2"/>
        <v>50</v>
      </c>
    </row>
    <row r="27" spans="1:17" s="2" customFormat="1" ht="18.75" customHeight="1">
      <c r="A27" s="58" t="s">
        <v>839</v>
      </c>
      <c r="B27" s="64" t="s">
        <v>123</v>
      </c>
      <c r="C27" s="60">
        <f>plan_statystyki!E112</f>
        <v>40</v>
      </c>
      <c r="D27" s="60">
        <f>plan_statystyki!F112</f>
        <v>3</v>
      </c>
      <c r="E27" s="62"/>
      <c r="F27" s="61">
        <f>D27</f>
        <v>3</v>
      </c>
      <c r="G27" s="62"/>
      <c r="H27" s="62"/>
      <c r="I27" s="62"/>
      <c r="J27" s="62"/>
      <c r="K27" s="62"/>
      <c r="L27" s="14">
        <f>C27</f>
        <v>40</v>
      </c>
      <c r="Q27" s="14">
        <f t="shared" si="2"/>
        <v>40</v>
      </c>
    </row>
    <row r="28" spans="1:17" s="2" customFormat="1" ht="18.75" customHeight="1">
      <c r="A28" s="58" t="s">
        <v>840</v>
      </c>
      <c r="B28" s="64" t="s">
        <v>831</v>
      </c>
      <c r="C28" s="60">
        <f>plan_statystyki!E113</f>
        <v>40</v>
      </c>
      <c r="D28" s="60">
        <f>plan_statystyki!F113</f>
        <v>3</v>
      </c>
      <c r="E28" s="62"/>
      <c r="F28" s="61">
        <f>D28</f>
        <v>3</v>
      </c>
      <c r="G28" s="62"/>
      <c r="H28" s="62"/>
      <c r="I28" s="62"/>
      <c r="J28" s="62"/>
      <c r="K28" s="62"/>
      <c r="Q28" s="14"/>
    </row>
    <row r="29" spans="1:17" s="2" customFormat="1" ht="18.75" customHeight="1">
      <c r="A29" s="78" t="s">
        <v>138</v>
      </c>
      <c r="B29" s="79" t="s">
        <v>831</v>
      </c>
      <c r="C29" s="60">
        <f>plan_statystyki!E122</f>
        <v>30</v>
      </c>
      <c r="D29" s="60">
        <f>plan_statystyki!F122</f>
        <v>2</v>
      </c>
      <c r="E29" s="62"/>
      <c r="F29" s="61">
        <f>C29</f>
        <v>30</v>
      </c>
      <c r="G29" s="62"/>
      <c r="H29" s="62"/>
      <c r="I29" s="62"/>
      <c r="J29" s="62"/>
      <c r="K29" s="62"/>
      <c r="Q29" s="14"/>
    </row>
    <row r="30" spans="1:17" s="2" customFormat="1" ht="18.75" customHeight="1">
      <c r="A30" s="69" t="s">
        <v>139</v>
      </c>
      <c r="B30" s="79" t="s">
        <v>831</v>
      </c>
      <c r="C30" s="60">
        <f>plan_statystyki!E123</f>
        <v>20</v>
      </c>
      <c r="D30" s="60">
        <f>plan_statystyki!F123</f>
        <v>1</v>
      </c>
      <c r="E30" s="62"/>
      <c r="F30" s="61"/>
      <c r="G30" s="62"/>
      <c r="H30" s="62"/>
      <c r="I30" s="61">
        <f>D30</f>
        <v>1</v>
      </c>
      <c r="J30" s="62"/>
      <c r="K30" s="62"/>
      <c r="Q30" s="14"/>
    </row>
    <row r="31" spans="1:17" s="2" customFormat="1" ht="18.75" customHeight="1">
      <c r="A31" s="58" t="s">
        <v>818</v>
      </c>
      <c r="B31" s="64" t="s">
        <v>69</v>
      </c>
      <c r="C31" s="60" t="e">
        <f>plan_statystyki!#REF!</f>
        <v>#REF!</v>
      </c>
      <c r="D31" s="60" t="e">
        <f>plan_statystyki!#REF!</f>
        <v>#REF!</v>
      </c>
      <c r="E31" s="61"/>
      <c r="F31" s="61" t="e">
        <f>D31</f>
        <v>#REF!</v>
      </c>
      <c r="G31" s="62"/>
      <c r="H31" s="62"/>
      <c r="I31" s="62"/>
      <c r="J31" s="62"/>
      <c r="K31" s="62"/>
      <c r="Q31" s="14"/>
    </row>
    <row r="32" spans="1:17" s="2" customFormat="1" ht="25.5" customHeight="1">
      <c r="A32" s="58" t="s">
        <v>841</v>
      </c>
      <c r="B32" s="64" t="s">
        <v>132</v>
      </c>
      <c r="C32" s="72" t="e">
        <f>plan_statystyki!#REF!+plan_statystyki!#REF!</f>
        <v>#REF!</v>
      </c>
      <c r="D32" s="72" t="e">
        <f>plan_statystyki!#REF!+plan_statystyki!#REF!</f>
        <v>#REF!</v>
      </c>
      <c r="E32" s="62"/>
      <c r="F32" s="61" t="e">
        <f>D32</f>
        <v>#REF!</v>
      </c>
      <c r="G32" s="62"/>
      <c r="H32" s="62"/>
      <c r="I32" s="62"/>
      <c r="J32" s="62"/>
      <c r="K32" s="62"/>
      <c r="L32" s="14" t="e">
        <f>C32</f>
        <v>#REF!</v>
      </c>
      <c r="Q32" s="14" t="e">
        <f t="shared" si="2"/>
        <v>#REF!</v>
      </c>
    </row>
    <row r="33" spans="1:17">
      <c r="A33" s="80" t="s">
        <v>842</v>
      </c>
      <c r="B33" s="80"/>
      <c r="C33" s="81" t="e">
        <f t="shared" ref="C33:J33" si="3">SUM(C3:C32)</f>
        <v>#REF!</v>
      </c>
      <c r="D33" s="81" t="e">
        <f t="shared" si="3"/>
        <v>#REF!</v>
      </c>
      <c r="E33" s="62">
        <f t="shared" si="3"/>
        <v>16</v>
      </c>
      <c r="F33" s="62" t="e">
        <f t="shared" si="3"/>
        <v>#REF!</v>
      </c>
      <c r="G33" s="62">
        <f t="shared" si="3"/>
        <v>1</v>
      </c>
      <c r="H33" s="62">
        <f t="shared" si="3"/>
        <v>0</v>
      </c>
      <c r="I33" s="62" t="e">
        <f t="shared" si="3"/>
        <v>#REF!</v>
      </c>
      <c r="J33" s="62">
        <f t="shared" si="3"/>
        <v>0</v>
      </c>
      <c r="K33" s="62" t="e">
        <f>SUM(E33:J33)</f>
        <v>#REF!</v>
      </c>
      <c r="Q33" s="14"/>
    </row>
    <row r="34" spans="1:17">
      <c r="A34" s="82" t="s">
        <v>843</v>
      </c>
      <c r="B34" s="82"/>
      <c r="C34" s="82"/>
      <c r="D34" s="82"/>
      <c r="E34" s="83">
        <f t="shared" ref="E34:J34" si="4">(E33/120)*100</f>
        <v>13.333333333333334</v>
      </c>
      <c r="F34" s="83" t="e">
        <f t="shared" si="4"/>
        <v>#REF!</v>
      </c>
      <c r="G34" s="83">
        <f t="shared" si="4"/>
        <v>0.83333333333333337</v>
      </c>
      <c r="H34" s="83">
        <f t="shared" si="4"/>
        <v>0</v>
      </c>
      <c r="I34" s="83" t="e">
        <f t="shared" si="4"/>
        <v>#REF!</v>
      </c>
      <c r="J34" s="83">
        <f t="shared" si="4"/>
        <v>0</v>
      </c>
      <c r="K34" s="84" t="e">
        <f>SUM(E34:J34)</f>
        <v>#REF!</v>
      </c>
      <c r="Q34" s="14"/>
    </row>
    <row r="35" spans="1:17">
      <c r="Q35" s="14"/>
    </row>
    <row r="36" spans="1:17">
      <c r="A36" s="85" t="s">
        <v>844</v>
      </c>
    </row>
    <row r="37" spans="1:17">
      <c r="A37" s="86" t="s">
        <v>845</v>
      </c>
      <c r="B37" s="87"/>
      <c r="C37" s="88"/>
      <c r="D37" s="87"/>
    </row>
  </sheetData>
  <mergeCells count="1">
    <mergeCell ref="E1:K1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42"/>
  <sheetViews>
    <sheetView workbookViewId="0">
      <selection activeCell="C34" sqref="C34"/>
    </sheetView>
  </sheetViews>
  <sheetFormatPr defaultRowHeight="15"/>
  <cols>
    <col min="1" max="1" width="57.42578125" customWidth="1"/>
    <col min="2" max="2" width="13.7109375" customWidth="1"/>
  </cols>
  <sheetData>
    <row r="1" spans="1:2">
      <c r="A1" t="s">
        <v>63</v>
      </c>
      <c r="B1" t="s">
        <v>498</v>
      </c>
    </row>
    <row r="2" spans="1:2">
      <c r="A2" t="s">
        <v>90</v>
      </c>
      <c r="B2" t="s">
        <v>499</v>
      </c>
    </row>
    <row r="3" spans="1:2">
      <c r="A3" t="s">
        <v>119</v>
      </c>
      <c r="B3" t="s">
        <v>500</v>
      </c>
    </row>
    <row r="4" spans="1:2">
      <c r="A4" t="s">
        <v>23</v>
      </c>
      <c r="B4" t="s">
        <v>501</v>
      </c>
    </row>
    <row r="5" spans="1:2">
      <c r="A5" t="s">
        <v>124</v>
      </c>
      <c r="B5" t="s">
        <v>502</v>
      </c>
    </row>
    <row r="6" spans="1:2">
      <c r="A6" t="s">
        <v>122</v>
      </c>
      <c r="B6" t="s">
        <v>503</v>
      </c>
    </row>
    <row r="7" spans="1:2">
      <c r="A7" t="s">
        <v>361</v>
      </c>
      <c r="B7" t="s">
        <v>504</v>
      </c>
    </row>
    <row r="8" spans="1:2">
      <c r="A8" t="s">
        <v>366</v>
      </c>
      <c r="B8" t="s">
        <v>505</v>
      </c>
    </row>
    <row r="9" spans="1:2">
      <c r="A9" t="s">
        <v>807</v>
      </c>
      <c r="B9" t="s">
        <v>506</v>
      </c>
    </row>
    <row r="10" spans="1:2">
      <c r="A10" t="s">
        <v>66</v>
      </c>
      <c r="B10" t="s">
        <v>507</v>
      </c>
    </row>
    <row r="11" spans="1:2">
      <c r="A11" t="s">
        <v>28</v>
      </c>
      <c r="B11" t="s">
        <v>508</v>
      </c>
    </row>
    <row r="12" spans="1:2">
      <c r="A12" t="s">
        <v>92</v>
      </c>
      <c r="B12" t="s">
        <v>509</v>
      </c>
    </row>
    <row r="13" spans="1:2">
      <c r="A13" t="s">
        <v>94</v>
      </c>
      <c r="B13" t="s">
        <v>510</v>
      </c>
    </row>
    <row r="14" spans="1:2">
      <c r="A14" t="s">
        <v>808</v>
      </c>
      <c r="B14" t="s">
        <v>511</v>
      </c>
    </row>
    <row r="15" spans="1:2">
      <c r="A15" t="s">
        <v>51</v>
      </c>
      <c r="B15" t="s">
        <v>512</v>
      </c>
    </row>
    <row r="16" spans="1:2">
      <c r="A16" t="s">
        <v>809</v>
      </c>
      <c r="B16" t="s">
        <v>513</v>
      </c>
    </row>
    <row r="17" spans="1:2">
      <c r="A17" t="s">
        <v>43</v>
      </c>
      <c r="B17" t="s">
        <v>514</v>
      </c>
    </row>
    <row r="18" spans="1:2">
      <c r="A18" t="s">
        <v>810</v>
      </c>
      <c r="B18" t="s">
        <v>515</v>
      </c>
    </row>
    <row r="19" spans="1:2">
      <c r="A19" t="s">
        <v>404</v>
      </c>
      <c r="B19" t="s">
        <v>516</v>
      </c>
    </row>
    <row r="20" spans="1:2">
      <c r="A20" t="s">
        <v>75</v>
      </c>
      <c r="B20" t="s">
        <v>517</v>
      </c>
    </row>
    <row r="21" spans="1:2">
      <c r="A21" t="s">
        <v>138</v>
      </c>
      <c r="B21" t="s">
        <v>518</v>
      </c>
    </row>
    <row r="22" spans="1:2">
      <c r="A22" t="s">
        <v>45</v>
      </c>
      <c r="B22" t="s">
        <v>519</v>
      </c>
    </row>
    <row r="23" spans="1:2">
      <c r="A23" t="s">
        <v>77</v>
      </c>
      <c r="B23" t="s">
        <v>520</v>
      </c>
    </row>
    <row r="24" spans="1:2">
      <c r="A24" t="s">
        <v>79</v>
      </c>
      <c r="B24" t="s">
        <v>521</v>
      </c>
    </row>
    <row r="25" spans="1:2">
      <c r="A25" t="s">
        <v>101</v>
      </c>
      <c r="B25" t="s">
        <v>522</v>
      </c>
    </row>
    <row r="26" spans="1:2">
      <c r="A26" t="s">
        <v>811</v>
      </c>
      <c r="B26" t="s">
        <v>523</v>
      </c>
    </row>
    <row r="27" spans="1:2">
      <c r="A27" t="s">
        <v>411</v>
      </c>
      <c r="B27" t="s">
        <v>524</v>
      </c>
    </row>
    <row r="28" spans="1:2">
      <c r="A28" t="s">
        <v>414</v>
      </c>
      <c r="B28" t="s">
        <v>525</v>
      </c>
    </row>
    <row r="29" spans="1:2">
      <c r="A29" t="s">
        <v>417</v>
      </c>
      <c r="B29" t="s">
        <v>526</v>
      </c>
    </row>
    <row r="30" spans="1:2">
      <c r="A30" t="s">
        <v>812</v>
      </c>
      <c r="B30" t="s">
        <v>527</v>
      </c>
    </row>
    <row r="31" spans="1:2">
      <c r="A31" t="s">
        <v>289</v>
      </c>
      <c r="B31" t="s">
        <v>528</v>
      </c>
    </row>
    <row r="32" spans="1:2">
      <c r="A32" t="s">
        <v>813</v>
      </c>
      <c r="B32" t="s">
        <v>529</v>
      </c>
    </row>
    <row r="33" spans="1:2">
      <c r="A33" t="s">
        <v>814</v>
      </c>
      <c r="B33" t="s">
        <v>530</v>
      </c>
    </row>
    <row r="34" spans="1:2">
      <c r="A34" t="s">
        <v>815</v>
      </c>
      <c r="B34" t="s">
        <v>531</v>
      </c>
    </row>
    <row r="35" spans="1:2">
      <c r="A35" t="s">
        <v>816</v>
      </c>
      <c r="B35" t="s">
        <v>532</v>
      </c>
    </row>
    <row r="36" spans="1:2">
      <c r="A36" t="s">
        <v>275</v>
      </c>
      <c r="B36" t="s">
        <v>533</v>
      </c>
    </row>
    <row r="37" spans="1:2">
      <c r="A37" t="s">
        <v>817</v>
      </c>
      <c r="B37" t="s">
        <v>534</v>
      </c>
    </row>
    <row r="38" spans="1:2">
      <c r="A38" t="s">
        <v>81</v>
      </c>
      <c r="B38" t="s">
        <v>535</v>
      </c>
    </row>
    <row r="39" spans="1:2">
      <c r="A39" t="s">
        <v>435</v>
      </c>
      <c r="B39" t="s">
        <v>536</v>
      </c>
    </row>
    <row r="40" spans="1:2">
      <c r="A40" t="s">
        <v>818</v>
      </c>
      <c r="B40" t="s">
        <v>537</v>
      </c>
    </row>
    <row r="41" spans="1:2">
      <c r="A41" t="s">
        <v>131</v>
      </c>
      <c r="B41" t="s">
        <v>538</v>
      </c>
    </row>
    <row r="42" spans="1:2">
      <c r="A42" t="s">
        <v>134</v>
      </c>
      <c r="B42" t="s">
        <v>539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18"/>
  <sheetViews>
    <sheetView topLeftCell="A2" workbookViewId="0">
      <selection activeCell="C2" sqref="C2:R18"/>
    </sheetView>
  </sheetViews>
  <sheetFormatPr defaultRowHeight="15"/>
  <cols>
    <col min="1" max="2" width="3.7109375" customWidth="1"/>
    <col min="3" max="3" width="16.85546875" style="2" customWidth="1"/>
    <col min="4" max="17" width="6.5703125" customWidth="1"/>
    <col min="18" max="19" width="10.28515625" customWidth="1"/>
  </cols>
  <sheetData>
    <row r="1" spans="1:18">
      <c r="C1" s="2" t="s">
        <v>846</v>
      </c>
    </row>
    <row r="2" spans="1:18" ht="27" customHeight="1">
      <c r="A2" s="53"/>
      <c r="B2" s="53"/>
      <c r="C2" s="14">
        <f>plan_statystyki!C135</f>
        <v>0</v>
      </c>
      <c r="D2" s="360" t="str">
        <f>plan_statystyki!D135</f>
        <v>L.G</v>
      </c>
      <c r="E2" s="360" t="str">
        <f>plan_statystyki!E135</f>
        <v>%U</v>
      </c>
      <c r="F2" s="360" t="str">
        <f>plan_statystyki!F135</f>
        <v>ECTS</v>
      </c>
      <c r="G2" s="360" t="str">
        <f>plan_statystyki!G135</f>
        <v>%ECTS</v>
      </c>
      <c r="H2" s="360" t="str">
        <f>plan_statystyki!H135</f>
        <v>W</v>
      </c>
      <c r="I2" s="360" t="str">
        <f>plan_statystyki!I135</f>
        <v>%U</v>
      </c>
      <c r="J2" s="360" t="str">
        <f>plan_statystyki!J135</f>
        <v>Ć</v>
      </c>
      <c r="K2" s="360" t="str">
        <f>plan_statystyki!K135</f>
        <v>%U</v>
      </c>
      <c r="L2" s="360" t="str">
        <f>plan_statystyki!L135</f>
        <v>S</v>
      </c>
      <c r="M2" s="360" t="str">
        <f>plan_statystyki!M135</f>
        <v>%U</v>
      </c>
      <c r="N2" s="360" t="str">
        <f>plan_statystyki!N135</f>
        <v>ZP</v>
      </c>
      <c r="O2" s="360" t="str">
        <f>plan_statystyki!O135</f>
        <v>%U</v>
      </c>
      <c r="P2" s="360" t="str">
        <f>plan_statystyki!P135</f>
        <v>PR</v>
      </c>
      <c r="Q2" s="360" t="str">
        <f>plan_statystyki!Q135</f>
        <v>%U</v>
      </c>
      <c r="R2" s="360" t="str">
        <f>plan_statystyki!T135</f>
        <v>Suma godz.</v>
      </c>
    </row>
    <row r="3" spans="1:18">
      <c r="C3" s="121" t="str">
        <f>plan_statystyki!C136</f>
        <v>Semestr I</v>
      </c>
      <c r="D3" s="53">
        <f>plan_statystyki!D136</f>
        <v>414</v>
      </c>
      <c r="E3" s="53">
        <f>plan_statystyki!E136</f>
        <v>24.864864864864867</v>
      </c>
      <c r="F3" s="53">
        <f>plan_statystyki!F136</f>
        <v>30</v>
      </c>
      <c r="G3" s="53">
        <f>plan_statystyki!G136</f>
        <v>25</v>
      </c>
      <c r="H3" s="53">
        <f>plan_statystyki!H136</f>
        <v>84</v>
      </c>
      <c r="I3" s="53">
        <f>plan_statystyki!I136</f>
        <v>5.045045045045045</v>
      </c>
      <c r="J3" s="53">
        <f>plan_statystyki!J136</f>
        <v>110</v>
      </c>
      <c r="K3" s="53">
        <f>plan_statystyki!K136</f>
        <v>6.606606606606606</v>
      </c>
      <c r="L3" s="53">
        <f>plan_statystyki!L136</f>
        <v>220</v>
      </c>
      <c r="M3" s="53">
        <f>plan_statystyki!M136</f>
        <v>13.213213213213212</v>
      </c>
      <c r="N3" s="53">
        <f>plan_statystyki!N136</f>
        <v>0</v>
      </c>
      <c r="O3" s="53">
        <f>plan_statystyki!O136</f>
        <v>0</v>
      </c>
      <c r="P3" s="53">
        <f>plan_statystyki!P136</f>
        <v>0</v>
      </c>
      <c r="Q3" s="53">
        <f>plan_statystyki!Q136</f>
        <v>0</v>
      </c>
      <c r="R3" s="53">
        <f>plan_statystyki!T136</f>
        <v>414</v>
      </c>
    </row>
    <row r="4" spans="1:18">
      <c r="C4" s="121" t="str">
        <f>plan_statystyki!C137</f>
        <v>Semestr II</v>
      </c>
      <c r="D4" s="53">
        <f>plan_statystyki!D137</f>
        <v>430</v>
      </c>
      <c r="E4" s="53">
        <f>plan_statystyki!E137</f>
        <v>25.825825825825827</v>
      </c>
      <c r="F4" s="53">
        <f>plan_statystyki!F137</f>
        <v>30</v>
      </c>
      <c r="G4" s="53">
        <f>plan_statystyki!G137</f>
        <v>25</v>
      </c>
      <c r="H4" s="53">
        <f>plan_statystyki!H137</f>
        <v>50</v>
      </c>
      <c r="I4" s="53">
        <f>plan_statystyki!I137</f>
        <v>3.0030030030030028</v>
      </c>
      <c r="J4" s="53">
        <f>plan_statystyki!J137</f>
        <v>115</v>
      </c>
      <c r="K4" s="53">
        <f>plan_statystyki!K137</f>
        <v>6.9069069069069062</v>
      </c>
      <c r="L4" s="53">
        <f>plan_statystyki!L137</f>
        <v>145</v>
      </c>
      <c r="M4" s="53">
        <f>plan_statystyki!M137</f>
        <v>8.7087087087087074</v>
      </c>
      <c r="N4" s="53">
        <f>plan_statystyki!N137</f>
        <v>70</v>
      </c>
      <c r="O4" s="53">
        <f>plan_statystyki!O137</f>
        <v>4.2042042042042045</v>
      </c>
      <c r="P4" s="53">
        <f>plan_statystyki!P137</f>
        <v>50</v>
      </c>
      <c r="Q4" s="53">
        <f>plan_statystyki!Q137</f>
        <v>3.0030030030030028</v>
      </c>
      <c r="R4" s="53">
        <f>plan_statystyki!T137</f>
        <v>430</v>
      </c>
    </row>
    <row r="5" spans="1:18">
      <c r="C5" s="121" t="str">
        <f>plan_statystyki!C138</f>
        <v>Semestr III</v>
      </c>
      <c r="D5" s="53">
        <f>plan_statystyki!D138</f>
        <v>440</v>
      </c>
      <c r="E5" s="53">
        <f>plan_statystyki!E138</f>
        <v>26.426426426426424</v>
      </c>
      <c r="F5" s="53">
        <f>plan_statystyki!F138</f>
        <v>30</v>
      </c>
      <c r="G5" s="53">
        <f>plan_statystyki!G138</f>
        <v>25</v>
      </c>
      <c r="H5" s="53">
        <f>plan_statystyki!H138</f>
        <v>40</v>
      </c>
      <c r="I5" s="53">
        <f>plan_statystyki!I138</f>
        <v>2.4024024024024024</v>
      </c>
      <c r="J5" s="53">
        <f>plan_statystyki!J138</f>
        <v>115</v>
      </c>
      <c r="K5" s="53">
        <f>plan_statystyki!K138</f>
        <v>6.9069069069069062</v>
      </c>
      <c r="L5" s="53">
        <f>plan_statystyki!L138</f>
        <v>165</v>
      </c>
      <c r="M5" s="53">
        <f>plan_statystyki!M138</f>
        <v>9.9099099099099099</v>
      </c>
      <c r="N5" s="53">
        <f>plan_statystyki!N138</f>
        <v>70</v>
      </c>
      <c r="O5" s="53">
        <f>plan_statystyki!O138</f>
        <v>4.2042042042042045</v>
      </c>
      <c r="P5" s="53">
        <f>plan_statystyki!P138</f>
        <v>50</v>
      </c>
      <c r="Q5" s="53">
        <f>plan_statystyki!Q138</f>
        <v>3.0030030030030028</v>
      </c>
      <c r="R5" s="53">
        <f>plan_statystyki!T138</f>
        <v>440</v>
      </c>
    </row>
    <row r="6" spans="1:18">
      <c r="C6" s="121" t="str">
        <f>plan_statystyki!C139</f>
        <v>Semestr IV</v>
      </c>
      <c r="D6" s="53">
        <f>plan_statystyki!D139</f>
        <v>381</v>
      </c>
      <c r="E6" s="53">
        <f>plan_statystyki!E139</f>
        <v>22.882882882882882</v>
      </c>
      <c r="F6" s="53">
        <f>plan_statystyki!F139</f>
        <v>30</v>
      </c>
      <c r="G6" s="53">
        <f>plan_statystyki!G139</f>
        <v>25</v>
      </c>
      <c r="H6" s="53">
        <f>plan_statystyki!H139</f>
        <v>35</v>
      </c>
      <c r="I6" s="53">
        <f>plan_statystyki!I139</f>
        <v>2.1021021021021022</v>
      </c>
      <c r="J6" s="53">
        <f>plan_statystyki!J139</f>
        <v>115</v>
      </c>
      <c r="K6" s="53">
        <f>plan_statystyki!K139</f>
        <v>6.9069069069069062</v>
      </c>
      <c r="L6" s="53">
        <f>plan_statystyki!L139</f>
        <v>231</v>
      </c>
      <c r="M6" s="53">
        <f>plan_statystyki!M139</f>
        <v>13.873873873873874</v>
      </c>
      <c r="N6" s="53">
        <f>plan_statystyki!N139</f>
        <v>0</v>
      </c>
      <c r="O6" s="53">
        <f>plan_statystyki!O139</f>
        <v>0</v>
      </c>
      <c r="P6" s="53">
        <f>plan_statystyki!P139</f>
        <v>0</v>
      </c>
      <c r="Q6" s="53">
        <f>plan_statystyki!Q139</f>
        <v>0</v>
      </c>
      <c r="R6" s="53">
        <f>plan_statystyki!T139</f>
        <v>381</v>
      </c>
    </row>
    <row r="7" spans="1:18">
      <c r="C7" s="121" t="str">
        <f>plan_statystyki!C140</f>
        <v>Cały tok kształcenia</v>
      </c>
      <c r="D7" s="53">
        <f>plan_statystyki!D140</f>
        <v>1665</v>
      </c>
      <c r="E7" s="53">
        <f>plan_statystyki!E140</f>
        <v>100</v>
      </c>
      <c r="F7" s="53">
        <f>plan_statystyki!F140</f>
        <v>120</v>
      </c>
      <c r="G7" s="53">
        <f>plan_statystyki!G140</f>
        <v>100</v>
      </c>
      <c r="H7" s="53">
        <f>plan_statystyki!H140</f>
        <v>209</v>
      </c>
      <c r="I7" s="53">
        <f>plan_statystyki!I140</f>
        <v>12.552552552552553</v>
      </c>
      <c r="J7" s="53">
        <f>plan_statystyki!J140</f>
        <v>455</v>
      </c>
      <c r="K7" s="53">
        <f>plan_statystyki!K140</f>
        <v>27.327327327327328</v>
      </c>
      <c r="L7" s="53">
        <f>plan_statystyki!L140</f>
        <v>761</v>
      </c>
      <c r="M7" s="53">
        <f>plan_statystyki!M140</f>
        <v>45.705705705705704</v>
      </c>
      <c r="N7" s="53">
        <f>plan_statystyki!N140</f>
        <v>140</v>
      </c>
      <c r="O7" s="53">
        <f>plan_statystyki!O140</f>
        <v>8.408408408408409</v>
      </c>
      <c r="P7" s="53">
        <f>plan_statystyki!P140</f>
        <v>100</v>
      </c>
      <c r="Q7" s="53">
        <f>plan_statystyki!Q140</f>
        <v>6.0060060060060056</v>
      </c>
      <c r="R7" s="360">
        <f>plan_statystyki!T140</f>
        <v>1665</v>
      </c>
    </row>
    <row r="9" spans="1:18">
      <c r="C9" s="352" t="s">
        <v>847</v>
      </c>
    </row>
    <row r="10" spans="1:18" ht="21.6" customHeight="1">
      <c r="C10" s="2" t="s">
        <v>848</v>
      </c>
      <c r="H10" t="s">
        <v>156</v>
      </c>
      <c r="J10" t="s">
        <v>155</v>
      </c>
      <c r="L10" t="s">
        <v>156</v>
      </c>
      <c r="N10" t="s">
        <v>155</v>
      </c>
      <c r="P10" t="s">
        <v>156</v>
      </c>
    </row>
    <row r="11" spans="1:18">
      <c r="C11" s="352"/>
      <c r="D11" s="353" t="s">
        <v>159</v>
      </c>
      <c r="E11" s="353" t="s">
        <v>160</v>
      </c>
      <c r="F11" s="353" t="s">
        <v>7</v>
      </c>
      <c r="G11" s="353" t="s">
        <v>161</v>
      </c>
      <c r="H11" s="353" t="s">
        <v>162</v>
      </c>
      <c r="I11" s="353" t="s">
        <v>160</v>
      </c>
      <c r="J11" s="353" t="s">
        <v>163</v>
      </c>
      <c r="K11" s="353" t="s">
        <v>160</v>
      </c>
      <c r="L11" s="353" t="s">
        <v>128</v>
      </c>
      <c r="M11" s="353" t="s">
        <v>160</v>
      </c>
      <c r="N11" s="353" t="s">
        <v>164</v>
      </c>
      <c r="O11" s="353" t="s">
        <v>160</v>
      </c>
      <c r="P11" s="353" t="s">
        <v>133</v>
      </c>
      <c r="Q11" s="353" t="s">
        <v>160</v>
      </c>
      <c r="R11" s="353" t="s">
        <v>166</v>
      </c>
    </row>
    <row r="12" spans="1:18" ht="19.899999999999999" customHeight="1">
      <c r="C12" s="121" t="str">
        <f>C7</f>
        <v>Cały tok kształcenia</v>
      </c>
      <c r="D12" s="14"/>
      <c r="E12" s="14"/>
      <c r="F12" s="14"/>
      <c r="G12" s="14"/>
      <c r="H12" s="14">
        <f>H7</f>
        <v>209</v>
      </c>
      <c r="I12" s="14"/>
      <c r="J12" s="14">
        <f>J7*3</f>
        <v>1365</v>
      </c>
      <c r="K12" s="14"/>
      <c r="L12" s="14">
        <f t="shared" ref="L12:P12" si="0">L7</f>
        <v>761</v>
      </c>
      <c r="M12" s="14"/>
      <c r="N12" s="14">
        <f>N7*3</f>
        <v>420</v>
      </c>
      <c r="O12" s="14"/>
      <c r="P12" s="14">
        <f t="shared" si="0"/>
        <v>100</v>
      </c>
      <c r="Q12" s="14"/>
      <c r="R12" s="360">
        <f>SUM(D12:Q12)</f>
        <v>2855</v>
      </c>
    </row>
    <row r="13" spans="1:18" ht="19.149999999999999" customHeight="1"/>
    <row r="14" spans="1:18" ht="18.600000000000001" customHeight="1">
      <c r="C14" s="2" t="s">
        <v>849</v>
      </c>
      <c r="H14" t="s">
        <v>158</v>
      </c>
      <c r="J14" t="s">
        <v>157</v>
      </c>
      <c r="L14" t="s">
        <v>158</v>
      </c>
      <c r="N14" t="s">
        <v>157</v>
      </c>
      <c r="P14" t="s">
        <v>158</v>
      </c>
    </row>
    <row r="15" spans="1:18">
      <c r="C15" s="352"/>
      <c r="D15" s="353" t="s">
        <v>159</v>
      </c>
      <c r="E15" s="353" t="s">
        <v>160</v>
      </c>
      <c r="F15" s="353" t="s">
        <v>7</v>
      </c>
      <c r="G15" s="353" t="s">
        <v>161</v>
      </c>
      <c r="H15" s="353" t="s">
        <v>162</v>
      </c>
      <c r="I15" s="353" t="s">
        <v>160</v>
      </c>
      <c r="J15" s="353" t="s">
        <v>163</v>
      </c>
      <c r="K15" s="353" t="s">
        <v>160</v>
      </c>
      <c r="L15" s="353" t="s">
        <v>128</v>
      </c>
      <c r="M15" s="353" t="s">
        <v>160</v>
      </c>
      <c r="N15" s="353" t="s">
        <v>164</v>
      </c>
      <c r="O15" s="353" t="s">
        <v>160</v>
      </c>
      <c r="P15" s="353" t="s">
        <v>133</v>
      </c>
      <c r="Q15" s="353" t="s">
        <v>160</v>
      </c>
      <c r="R15" s="353" t="s">
        <v>166</v>
      </c>
    </row>
    <row r="16" spans="1:18">
      <c r="C16" s="121" t="str">
        <f>C7</f>
        <v>Cały tok kształcenia</v>
      </c>
      <c r="D16" s="14"/>
      <c r="E16" s="14"/>
      <c r="F16" s="14"/>
      <c r="G16" s="14"/>
      <c r="H16" s="14">
        <f t="shared" ref="H16:P16" si="1">H7</f>
        <v>209</v>
      </c>
      <c r="I16" s="14"/>
      <c r="J16" s="14">
        <f>J7*2</f>
        <v>910</v>
      </c>
      <c r="K16" s="14"/>
      <c r="L16" s="14">
        <f t="shared" si="1"/>
        <v>761</v>
      </c>
      <c r="M16" s="14"/>
      <c r="N16" s="14">
        <f>N7*2</f>
        <v>280</v>
      </c>
      <c r="O16" s="14"/>
      <c r="P16" s="14">
        <f t="shared" si="1"/>
        <v>100</v>
      </c>
      <c r="Q16" s="14"/>
      <c r="R16" s="360">
        <f>SUM(D16:Q16)</f>
        <v>2260</v>
      </c>
    </row>
    <row r="18" spans="3:18">
      <c r="C18" s="352" t="s">
        <v>850</v>
      </c>
      <c r="Q18" s="346" t="s">
        <v>851</v>
      </c>
      <c r="R18" s="361">
        <f>R12-R16</f>
        <v>595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70"/>
  <sheetViews>
    <sheetView topLeftCell="S1" workbookViewId="0">
      <selection activeCell="A71" sqref="A1:AL71"/>
    </sheetView>
  </sheetViews>
  <sheetFormatPr defaultColWidth="8.85546875" defaultRowHeight="12.75"/>
  <cols>
    <col min="1" max="1" width="8.85546875" style="399"/>
    <col min="2" max="2" width="66.7109375" style="399" customWidth="1"/>
    <col min="3" max="3" width="0.28515625" style="406" customWidth="1"/>
    <col min="4" max="4" width="0.28515625" style="399" customWidth="1"/>
    <col min="5" max="9" width="7.7109375" style="399" customWidth="1"/>
    <col min="10" max="10" width="11" style="399" customWidth="1"/>
    <col min="11" max="15" width="7.7109375" style="399" customWidth="1"/>
    <col min="16" max="18" width="8.85546875" style="399"/>
    <col min="19" max="19" width="10.140625" style="399" customWidth="1"/>
    <col min="20" max="20" width="8.85546875" style="399"/>
    <col min="21" max="22" width="12" style="399" customWidth="1"/>
    <col min="23" max="23" width="5.85546875" style="399" customWidth="1"/>
    <col min="24" max="16384" width="8.85546875" style="399"/>
  </cols>
  <sheetData>
    <row r="1" spans="1:37">
      <c r="F1" s="400">
        <f>SUM(F16,F31,F48,F62)</f>
        <v>3000</v>
      </c>
      <c r="G1" s="400">
        <f>SUM(G16,G31,G48,G62)</f>
        <v>1665</v>
      </c>
      <c r="H1" s="400">
        <f>SUM(H16,H31,H48,H62)</f>
        <v>1569</v>
      </c>
      <c r="Q1" s="396"/>
      <c r="R1" s="396"/>
      <c r="S1" s="396"/>
      <c r="T1" s="396"/>
      <c r="U1" s="396"/>
      <c r="V1" s="396"/>
      <c r="W1" s="396"/>
      <c r="X1" s="396"/>
      <c r="Y1" s="396"/>
      <c r="Z1" s="396"/>
    </row>
    <row r="2" spans="1:37" ht="26.25">
      <c r="A2" s="398" t="s">
        <v>224</v>
      </c>
      <c r="B2" s="397" t="str">
        <f>plan_statystyki!G2</f>
        <v>SEMESTR I</v>
      </c>
      <c r="C2" s="407"/>
      <c r="D2" s="397" t="s">
        <v>225</v>
      </c>
      <c r="E2" s="397" t="str">
        <f>[1]plan_statystyki!F3</f>
        <v>ECTS</v>
      </c>
      <c r="F2" s="397" t="s">
        <v>226</v>
      </c>
      <c r="G2" s="397" t="s">
        <v>227</v>
      </c>
      <c r="H2" s="397" t="s">
        <v>228</v>
      </c>
      <c r="I2" s="397" t="s">
        <v>229</v>
      </c>
      <c r="J2" s="397" t="s">
        <v>21</v>
      </c>
      <c r="K2" s="397" t="s">
        <v>162</v>
      </c>
      <c r="L2" s="397" t="s">
        <v>163</v>
      </c>
      <c r="M2" s="397" t="s">
        <v>128</v>
      </c>
      <c r="N2" s="397" t="s">
        <v>230</v>
      </c>
      <c r="O2" s="397" t="s">
        <v>231</v>
      </c>
      <c r="Q2" s="401" t="s">
        <v>232</v>
      </c>
      <c r="R2" s="420" t="s">
        <v>233</v>
      </c>
      <c r="S2" s="420" t="s">
        <v>234</v>
      </c>
      <c r="T2" s="420" t="s">
        <v>235</v>
      </c>
      <c r="U2" s="420" t="s">
        <v>236</v>
      </c>
      <c r="V2" s="424" t="s">
        <v>237</v>
      </c>
      <c r="W2" s="396"/>
      <c r="X2" s="401" t="s">
        <v>232</v>
      </c>
      <c r="Y2" s="423" t="s">
        <v>238</v>
      </c>
      <c r="Z2" s="396"/>
      <c r="AE2" s="417" t="s">
        <v>239</v>
      </c>
      <c r="AF2" s="396"/>
      <c r="AG2" s="396"/>
      <c r="AH2" s="396"/>
      <c r="AI2" s="396"/>
    </row>
    <row r="3" spans="1:37" ht="15">
      <c r="A3" s="399" t="s">
        <v>240</v>
      </c>
      <c r="B3" s="408" t="str">
        <f>plan_statystyki!C7</f>
        <v>Toksykologia kosmetyku</v>
      </c>
      <c r="C3" s="407" t="str">
        <f>plan_statystyki!D7</f>
        <v>Katedra i Zakład Toksykologii</v>
      </c>
      <c r="D3" s="400">
        <f>plan_statystyki!E7</f>
        <v>40</v>
      </c>
      <c r="E3" s="400">
        <f>plan_statystyki!F7</f>
        <v>4</v>
      </c>
      <c r="F3" s="400">
        <f>E3*25</f>
        <v>100</v>
      </c>
      <c r="G3" s="14">
        <f>D3</f>
        <v>40</v>
      </c>
      <c r="H3" s="400">
        <f>plan_statystyki!G7</f>
        <v>40</v>
      </c>
      <c r="I3" s="400">
        <f>plan_statystyki!I7</f>
        <v>60</v>
      </c>
      <c r="J3" s="400" t="str">
        <f>plan_statystyki!K7</f>
        <v>ZO</v>
      </c>
      <c r="K3" s="400">
        <f>plan_statystyki!L7</f>
        <v>10</v>
      </c>
      <c r="L3" s="400">
        <f>plan_statystyki!Q7</f>
        <v>10</v>
      </c>
      <c r="M3" s="400">
        <f>plan_statystyki!V7</f>
        <v>20</v>
      </c>
      <c r="N3" s="400">
        <f>plan_statystyki!AA7</f>
        <v>0</v>
      </c>
      <c r="O3" s="400">
        <f>plan_statystyki!AF7</f>
        <v>0</v>
      </c>
      <c r="Q3" s="401">
        <v>1</v>
      </c>
      <c r="R3" s="402">
        <f>K18</f>
        <v>20.289855072463769</v>
      </c>
      <c r="S3" s="415">
        <f>(L16)/G16*100</f>
        <v>26.570048309178745</v>
      </c>
      <c r="T3" s="402">
        <f>M18</f>
        <v>53.140096618357489</v>
      </c>
      <c r="U3" s="402">
        <f>N18</f>
        <v>0</v>
      </c>
      <c r="V3" s="402">
        <f>O18</f>
        <v>0</v>
      </c>
      <c r="W3" s="396"/>
      <c r="X3" s="401">
        <v>1</v>
      </c>
      <c r="Y3" s="402">
        <f>I18</f>
        <v>46</v>
      </c>
      <c r="Z3" s="396"/>
      <c r="AE3" s="401" t="s">
        <v>241</v>
      </c>
      <c r="AF3" s="420" t="s">
        <v>233</v>
      </c>
      <c r="AG3" s="425" t="s">
        <v>234</v>
      </c>
      <c r="AH3" s="420" t="s">
        <v>235</v>
      </c>
      <c r="AI3" s="420" t="s">
        <v>236</v>
      </c>
      <c r="AJ3" s="424" t="s">
        <v>237</v>
      </c>
      <c r="AK3" s="423" t="s">
        <v>238</v>
      </c>
    </row>
    <row r="4" spans="1:37" ht="15">
      <c r="A4" s="403" t="s">
        <v>242</v>
      </c>
      <c r="B4" s="409" t="str">
        <f>plan_statystyki!C10</f>
        <v>Receptura preparatów kosmetycznych</v>
      </c>
      <c r="C4" s="407" t="str">
        <f>plan_statystyki!D10</f>
        <v>Katedra i Zakład Farmacji Stosowanej i Społecznej</v>
      </c>
      <c r="D4" s="400">
        <f>plan_statystyki!E10</f>
        <v>60</v>
      </c>
      <c r="E4" s="400">
        <f>plan_statystyki!F10</f>
        <v>5</v>
      </c>
      <c r="F4" s="400">
        <f t="shared" ref="F4:F16" si="0">E4*25</f>
        <v>125</v>
      </c>
      <c r="G4" s="14">
        <f t="shared" ref="G4:G16" si="1">D4</f>
        <v>60</v>
      </c>
      <c r="H4" s="400">
        <f>plan_statystyki!G10</f>
        <v>60</v>
      </c>
      <c r="I4" s="400">
        <f>plan_statystyki!I10</f>
        <v>65</v>
      </c>
      <c r="J4" s="400" t="str">
        <f>plan_statystyki!K10</f>
        <v>E</v>
      </c>
      <c r="K4" s="400">
        <f>plan_statystyki!L10</f>
        <v>15</v>
      </c>
      <c r="L4" s="400">
        <f>plan_statystyki!Q10</f>
        <v>20</v>
      </c>
      <c r="M4" s="400">
        <f>plan_statystyki!V10</f>
        <v>25</v>
      </c>
      <c r="N4" s="400">
        <f>plan_statystyki!AA10</f>
        <v>0</v>
      </c>
      <c r="O4" s="400">
        <f>plan_statystyki!AF10</f>
        <v>0</v>
      </c>
      <c r="Q4" s="401">
        <v>2</v>
      </c>
      <c r="R4" s="402">
        <f>K33</f>
        <v>11.627906976744185</v>
      </c>
      <c r="S4" s="415">
        <f>(L31)/G31*100</f>
        <v>26.744186046511626</v>
      </c>
      <c r="T4" s="402">
        <f t="shared" ref="T4" si="2">M33</f>
        <v>33.720930232558139</v>
      </c>
      <c r="U4" s="402">
        <f>N33</f>
        <v>16.279069767441861</v>
      </c>
      <c r="V4" s="402">
        <f>O33</f>
        <v>11.627906976744185</v>
      </c>
      <c r="W4" s="396"/>
      <c r="X4" s="401">
        <v>2</v>
      </c>
      <c r="Y4" s="402">
        <f>I33</f>
        <v>49.066666666666663</v>
      </c>
      <c r="Z4" s="396"/>
      <c r="AE4" s="401"/>
      <c r="AF4" s="418">
        <f>((K16+K31+K48+K62)/G1)*100</f>
        <v>12.552552552552553</v>
      </c>
      <c r="AG4" s="418">
        <f>((L16+L31+N31+L48+N48+L62)/G1)*100</f>
        <v>35.735735735735737</v>
      </c>
      <c r="AH4" s="418">
        <f>((M16+M31+M48+M62)/G1)*100</f>
        <v>45.705705705705704</v>
      </c>
      <c r="AI4" s="418">
        <f>((N16+N31+N48+N62)/G1)*100</f>
        <v>8.408408408408409</v>
      </c>
      <c r="AJ4" s="418">
        <f>((O16+O31+O48+O62)/$G$1)*100</f>
        <v>6.0060060060060056</v>
      </c>
      <c r="AK4" s="418">
        <f>(SUM(I16,I31,I48,I62)/$F$1)*100</f>
        <v>48.5</v>
      </c>
    </row>
    <row r="5" spans="1:37" ht="15">
      <c r="A5" s="403" t="s">
        <v>242</v>
      </c>
      <c r="B5" s="409" t="str">
        <f>plan_statystyki!C11</f>
        <v>Surowce kosmetyczne naturalnego pochodzenia</v>
      </c>
      <c r="C5" s="407" t="str">
        <f>plan_statystyki!D11</f>
        <v>Zakład Farmakognozji z Ogrodem Roślin Leczniczych</v>
      </c>
      <c r="D5" s="400">
        <f>plan_statystyki!E11</f>
        <v>50</v>
      </c>
      <c r="E5" s="400">
        <f>plan_statystyki!F11</f>
        <v>4</v>
      </c>
      <c r="F5" s="400">
        <f t="shared" si="0"/>
        <v>100</v>
      </c>
      <c r="G5" s="14">
        <f t="shared" si="1"/>
        <v>50</v>
      </c>
      <c r="H5" s="400">
        <f>plan_statystyki!G11</f>
        <v>50</v>
      </c>
      <c r="I5" s="400">
        <f>plan_statystyki!I11</f>
        <v>50</v>
      </c>
      <c r="J5" s="400" t="str">
        <f>plan_statystyki!K11</f>
        <v>E</v>
      </c>
      <c r="K5" s="400">
        <f>plan_statystyki!L11</f>
        <v>20</v>
      </c>
      <c r="L5" s="400">
        <f>plan_statystyki!Q11</f>
        <v>20</v>
      </c>
      <c r="M5" s="400">
        <f>plan_statystyki!V11</f>
        <v>10</v>
      </c>
      <c r="N5" s="400">
        <f>plan_statystyki!AA11</f>
        <v>0</v>
      </c>
      <c r="O5" s="400">
        <f>plan_statystyki!AF11</f>
        <v>0</v>
      </c>
      <c r="Q5" s="401">
        <v>3</v>
      </c>
      <c r="R5" s="402">
        <f>K50</f>
        <v>9.0909090909090917</v>
      </c>
      <c r="S5" s="415">
        <f>(L48)/G48*100</f>
        <v>26.136363636363637</v>
      </c>
      <c r="T5" s="402">
        <f t="shared" ref="T5:V5" si="3">M50</f>
        <v>37.5</v>
      </c>
      <c r="U5" s="402">
        <f t="shared" si="3"/>
        <v>15.909090909090908</v>
      </c>
      <c r="V5" s="402">
        <f t="shared" si="3"/>
        <v>11.363636363636363</v>
      </c>
      <c r="W5" s="396"/>
      <c r="X5" s="401">
        <v>3</v>
      </c>
      <c r="Y5" s="402">
        <f>I50</f>
        <v>49.733333333333334</v>
      </c>
      <c r="Z5" s="396"/>
      <c r="AE5" s="396"/>
      <c r="AF5" s="419"/>
      <c r="AG5" s="419"/>
      <c r="AH5" s="419"/>
      <c r="AI5" s="419"/>
      <c r="AJ5" s="419"/>
      <c r="AK5" s="419"/>
    </row>
    <row r="6" spans="1:37" ht="15">
      <c r="A6" s="403" t="s">
        <v>242</v>
      </c>
      <c r="B6" s="409" t="str">
        <f>plan_statystyki!C12</f>
        <v>Kosmetologia lecznicza/cz.1</v>
      </c>
      <c r="C6" s="407" t="str">
        <f>plan_statystyki!D12</f>
        <v>Zakład Kosmetologii i Medycyny Estetycznej</v>
      </c>
      <c r="D6" s="400">
        <f>plan_statystyki!E12</f>
        <v>50</v>
      </c>
      <c r="E6" s="400">
        <f>plan_statystyki!F12</f>
        <v>4</v>
      </c>
      <c r="F6" s="400">
        <f t="shared" si="0"/>
        <v>100</v>
      </c>
      <c r="G6" s="14">
        <f t="shared" si="1"/>
        <v>50</v>
      </c>
      <c r="H6" s="400">
        <f>plan_statystyki!G12</f>
        <v>50</v>
      </c>
      <c r="I6" s="400">
        <f>plan_statystyki!I12</f>
        <v>50</v>
      </c>
      <c r="J6" s="400" t="str">
        <f>plan_statystyki!K12</f>
        <v>Z</v>
      </c>
      <c r="K6" s="400">
        <f>plan_statystyki!L12</f>
        <v>15</v>
      </c>
      <c r="L6" s="400">
        <f>plan_statystyki!Q12</f>
        <v>20</v>
      </c>
      <c r="M6" s="400">
        <f>plan_statystyki!V12</f>
        <v>15</v>
      </c>
      <c r="N6" s="400">
        <f>plan_statystyki!AA12</f>
        <v>0</v>
      </c>
      <c r="O6" s="400">
        <f>plan_statystyki!AF12</f>
        <v>0</v>
      </c>
      <c r="Q6" s="401">
        <v>4</v>
      </c>
      <c r="R6" s="402">
        <f>K64</f>
        <v>9.1863517060367457</v>
      </c>
      <c r="S6" s="415">
        <f>(L62)/G62*100</f>
        <v>30.183727034120732</v>
      </c>
      <c r="T6" s="402">
        <f t="shared" ref="T6:V6" si="4">M64</f>
        <v>60.629921259842526</v>
      </c>
      <c r="U6" s="402">
        <f t="shared" si="4"/>
        <v>0</v>
      </c>
      <c r="V6" s="402">
        <f t="shared" si="4"/>
        <v>0</v>
      </c>
      <c r="W6" s="396"/>
      <c r="X6" s="401">
        <v>4</v>
      </c>
      <c r="Y6" s="402">
        <f>I64</f>
        <v>49.2</v>
      </c>
      <c r="Z6" s="396"/>
      <c r="AA6" s="396"/>
      <c r="AB6" s="396"/>
      <c r="AC6" s="396"/>
      <c r="AD6" s="396"/>
      <c r="AE6" s="396"/>
      <c r="AF6" s="396"/>
      <c r="AG6" s="396"/>
      <c r="AH6" s="396"/>
      <c r="AI6" s="396"/>
    </row>
    <row r="7" spans="1:37">
      <c r="A7" s="399" t="s">
        <v>243</v>
      </c>
      <c r="B7" s="410" t="str">
        <f>plan_statystyki!C15</f>
        <v>Szkolenie BHP (poza ME)</v>
      </c>
      <c r="C7" s="407" t="str">
        <f>plan_statystyki!D15</f>
        <v>Katedra  i Zakład Zarządzania w Pielęgniarstwie</v>
      </c>
      <c r="D7" s="400">
        <f>plan_statystyki!E15</f>
        <v>4</v>
      </c>
      <c r="E7" s="400">
        <f>plan_statystyki!F15</f>
        <v>0</v>
      </c>
      <c r="F7" s="400">
        <f t="shared" si="0"/>
        <v>0</v>
      </c>
      <c r="G7" s="14">
        <f t="shared" si="1"/>
        <v>4</v>
      </c>
      <c r="H7" s="400">
        <f>plan_statystyki!G15</f>
        <v>4</v>
      </c>
      <c r="I7" s="400">
        <f>plan_statystyki!I15</f>
        <v>0</v>
      </c>
      <c r="J7" s="400" t="str">
        <f>plan_statystyki!K15</f>
        <v>Z</v>
      </c>
      <c r="K7" s="400">
        <f>plan_statystyki!L15</f>
        <v>4</v>
      </c>
      <c r="L7" s="400">
        <f>plan_statystyki!Q15</f>
        <v>0</v>
      </c>
      <c r="M7" s="400">
        <f>plan_statystyki!V15</f>
        <v>0</v>
      </c>
      <c r="N7" s="400">
        <f>plan_statystyki!AA15</f>
        <v>0</v>
      </c>
      <c r="O7" s="400">
        <f>plan_statystyki!AF15</f>
        <v>0</v>
      </c>
      <c r="Q7" s="401"/>
      <c r="R7" s="402"/>
      <c r="S7" s="402"/>
      <c r="T7" s="402"/>
      <c r="U7" s="402"/>
      <c r="V7" s="402"/>
      <c r="W7" s="396"/>
      <c r="X7" s="401"/>
      <c r="Y7" s="402"/>
      <c r="Z7" s="396"/>
      <c r="AA7" s="396"/>
      <c r="AB7" s="396"/>
      <c r="AC7" s="396"/>
      <c r="AD7" s="396"/>
    </row>
    <row r="8" spans="1:37">
      <c r="A8" s="399" t="s">
        <v>243</v>
      </c>
      <c r="B8" s="410" t="str">
        <f>plan_statystyki!C16</f>
        <v xml:space="preserve">Język obcy dla kosmetologów </v>
      </c>
      <c r="C8" s="407" t="str">
        <f>plan_statystyki!D16</f>
        <v>Studium Praktycznej Nauki Języków Obcych</v>
      </c>
      <c r="D8" s="400">
        <f>plan_statystyki!E16</f>
        <v>30</v>
      </c>
      <c r="E8" s="400">
        <f>plan_statystyki!F16</f>
        <v>1</v>
      </c>
      <c r="F8" s="400">
        <f>E8*30</f>
        <v>30</v>
      </c>
      <c r="G8" s="14">
        <f t="shared" si="1"/>
        <v>30</v>
      </c>
      <c r="H8" s="400">
        <f>plan_statystyki!G16</f>
        <v>30</v>
      </c>
      <c r="I8" s="400">
        <f>plan_statystyki!I16</f>
        <v>0</v>
      </c>
      <c r="J8" s="400" t="str">
        <f>plan_statystyki!K16</f>
        <v>ZO</v>
      </c>
      <c r="K8" s="400">
        <f>plan_statystyki!L16</f>
        <v>0</v>
      </c>
      <c r="L8" s="400">
        <f>plan_statystyki!Q16</f>
        <v>0</v>
      </c>
      <c r="M8" s="400">
        <f>plan_statystyki!V16</f>
        <v>30</v>
      </c>
      <c r="N8" s="400">
        <f>plan_statystyki!AA16</f>
        <v>0</v>
      </c>
      <c r="O8" s="400">
        <f>plan_statystyki!AF16</f>
        <v>0</v>
      </c>
      <c r="Q8" s="401"/>
      <c r="R8" s="402"/>
      <c r="S8" s="402"/>
      <c r="T8" s="402"/>
      <c r="U8" s="402"/>
      <c r="V8" s="402"/>
      <c r="W8" s="396"/>
      <c r="X8" s="401"/>
      <c r="Y8" s="402"/>
      <c r="Z8" s="396"/>
      <c r="AA8" s="396"/>
      <c r="AB8" s="396"/>
      <c r="AC8" s="396"/>
      <c r="AD8" s="396"/>
    </row>
    <row r="9" spans="1:37">
      <c r="A9" s="399" t="s">
        <v>244</v>
      </c>
      <c r="B9" s="410" t="str">
        <f>plan_statystyki!C18</f>
        <v>Mechanizmy działania substancji aktywnych w kosmetologii</v>
      </c>
      <c r="C9" s="407" t="str">
        <f>plan_statystyki!D18</f>
        <v xml:space="preserve">Zakład Biofarmacji Katedry Chemii </v>
      </c>
      <c r="D9" s="400">
        <f>plan_statystyki!E18</f>
        <v>40</v>
      </c>
      <c r="E9" s="400">
        <f>plan_statystyki!F18</f>
        <v>3</v>
      </c>
      <c r="F9" s="400">
        <f t="shared" si="0"/>
        <v>75</v>
      </c>
      <c r="G9" s="14">
        <f t="shared" si="1"/>
        <v>40</v>
      </c>
      <c r="H9" s="400">
        <f>plan_statystyki!G18</f>
        <v>40</v>
      </c>
      <c r="I9" s="400">
        <f>plan_statystyki!I18</f>
        <v>35</v>
      </c>
      <c r="J9" s="400" t="str">
        <f>plan_statystyki!K18</f>
        <v>ZO</v>
      </c>
      <c r="K9" s="400">
        <f>plan_statystyki!L18</f>
        <v>0</v>
      </c>
      <c r="L9" s="400">
        <f>plan_statystyki!Q18</f>
        <v>0</v>
      </c>
      <c r="M9" s="400">
        <f>plan_statystyki!V18</f>
        <v>40</v>
      </c>
      <c r="N9" s="400">
        <f>plan_statystyki!AA18</f>
        <v>0</v>
      </c>
      <c r="O9" s="400">
        <f>plan_statystyki!AF18</f>
        <v>0</v>
      </c>
      <c r="Q9" s="401"/>
      <c r="R9" s="402"/>
      <c r="S9" s="402"/>
      <c r="T9" s="402"/>
      <c r="U9" s="402"/>
      <c r="V9" s="402"/>
      <c r="W9" s="396"/>
      <c r="X9" s="401"/>
      <c r="Y9" s="402"/>
      <c r="Z9" s="396"/>
      <c r="AA9" s="396"/>
      <c r="AB9" s="396"/>
      <c r="AC9" s="396"/>
      <c r="AD9" s="396"/>
    </row>
    <row r="10" spans="1:37">
      <c r="A10" s="399" t="s">
        <v>244</v>
      </c>
      <c r="B10" s="410" t="str">
        <f>plan_statystyki!C19</f>
        <v>Zaawansowane techniki informacyjno-komunikacyjne</v>
      </c>
      <c r="C10" s="407" t="str">
        <f>plan_statystyki!D19</f>
        <v>Zakład  Informatyki i Statystyki Medycznej z Pracownią zdalnego nauczania</v>
      </c>
      <c r="D10" s="400">
        <f>plan_statystyki!E19</f>
        <v>30</v>
      </c>
      <c r="E10" s="400">
        <f>plan_statystyki!F19</f>
        <v>2</v>
      </c>
      <c r="F10" s="400">
        <f t="shared" si="0"/>
        <v>50</v>
      </c>
      <c r="G10" s="14">
        <f t="shared" si="1"/>
        <v>30</v>
      </c>
      <c r="H10" s="400">
        <f>plan_statystyki!G19</f>
        <v>30</v>
      </c>
      <c r="I10" s="400">
        <f>plan_statystyki!I19</f>
        <v>20</v>
      </c>
      <c r="J10" s="505" t="str">
        <f>plan_statystyki!K19</f>
        <v>ZO</v>
      </c>
      <c r="K10" s="400">
        <f>plan_statystyki!L19</f>
        <v>10</v>
      </c>
      <c r="L10" s="400">
        <f>plan_statystyki!Q19</f>
        <v>0</v>
      </c>
      <c r="M10" s="400">
        <f>plan_statystyki!V19</f>
        <v>20</v>
      </c>
      <c r="N10" s="400">
        <f>plan_statystyki!AA19</f>
        <v>0</v>
      </c>
      <c r="O10" s="400">
        <f>plan_statystyki!AF19</f>
        <v>0</v>
      </c>
      <c r="Q10" s="401"/>
      <c r="R10" s="402"/>
      <c r="S10" s="402"/>
      <c r="T10" s="402"/>
      <c r="U10" s="402"/>
      <c r="V10" s="402"/>
      <c r="W10" s="396"/>
      <c r="X10" s="401"/>
      <c r="Y10" s="402"/>
      <c r="Z10" s="396"/>
      <c r="AA10" s="396"/>
      <c r="AB10" s="396"/>
      <c r="AC10" s="396"/>
      <c r="AD10" s="396"/>
    </row>
    <row r="11" spans="1:37">
      <c r="A11" s="399" t="s">
        <v>244</v>
      </c>
      <c r="B11" s="410" t="str">
        <f>plan_statystyki!C20</f>
        <v>Kosmetologia w pediatrii/ Kosmetologia wieku dojrzewania "do wyboru"</v>
      </c>
      <c r="C11" s="407" t="str">
        <f>plan_statystyki!D20</f>
        <v>Zakład Kosmetologii i Medycyny Estetycznej</v>
      </c>
      <c r="D11" s="400">
        <f>plan_statystyki!E20</f>
        <v>15</v>
      </c>
      <c r="E11" s="400">
        <f>plan_statystyki!F20</f>
        <v>1</v>
      </c>
      <c r="F11" s="400">
        <f t="shared" si="0"/>
        <v>25</v>
      </c>
      <c r="G11" s="14">
        <f t="shared" si="1"/>
        <v>15</v>
      </c>
      <c r="H11" s="400">
        <f>plan_statystyki!G20</f>
        <v>15</v>
      </c>
      <c r="I11" s="400">
        <f>plan_statystyki!I20</f>
        <v>10</v>
      </c>
      <c r="J11" s="505"/>
      <c r="K11" s="400">
        <f>plan_statystyki!L20</f>
        <v>0</v>
      </c>
      <c r="L11" s="400">
        <f>plan_statystyki!Q20</f>
        <v>0</v>
      </c>
      <c r="M11" s="400">
        <f>plan_statystyki!V20</f>
        <v>15</v>
      </c>
      <c r="N11" s="400">
        <f>plan_statystyki!AA20</f>
        <v>0</v>
      </c>
      <c r="O11" s="400">
        <f>plan_statystyki!AF20</f>
        <v>0</v>
      </c>
      <c r="Q11" s="401"/>
      <c r="R11" s="402"/>
      <c r="S11" s="402"/>
      <c r="T11" s="402"/>
      <c r="U11" s="402"/>
      <c r="V11" s="402"/>
      <c r="W11" s="396"/>
      <c r="X11" s="401"/>
      <c r="Y11" s="402"/>
      <c r="Z11" s="396"/>
      <c r="AA11" s="396"/>
      <c r="AB11" s="396"/>
      <c r="AC11" s="396"/>
      <c r="AD11" s="396"/>
    </row>
    <row r="12" spans="1:37">
      <c r="A12" s="399" t="s">
        <v>244</v>
      </c>
      <c r="B12" s="410" t="str">
        <f>plan_statystyki!C21</f>
        <v>Trener branży beauty/Edukacja w kosmetologii "do wyboru"</v>
      </c>
      <c r="C12" s="407" t="str">
        <f>plan_statystyki!D21</f>
        <v>Zakład Kosmetologii i Medycyny Estetycznej</v>
      </c>
      <c r="D12" s="400">
        <f>plan_statystyki!E21</f>
        <v>10</v>
      </c>
      <c r="E12" s="400">
        <f>plan_statystyki!F21</f>
        <v>1</v>
      </c>
      <c r="F12" s="400">
        <f t="shared" si="0"/>
        <v>25</v>
      </c>
      <c r="G12" s="14">
        <f t="shared" si="1"/>
        <v>10</v>
      </c>
      <c r="H12" s="400">
        <f>plan_statystyki!G21</f>
        <v>10</v>
      </c>
      <c r="I12" s="400">
        <f>plan_statystyki!I21</f>
        <v>15</v>
      </c>
      <c r="J12" s="400" t="str">
        <f>plan_statystyki!K20</f>
        <v>ZO</v>
      </c>
      <c r="K12" s="400">
        <f>plan_statystyki!L21</f>
        <v>0</v>
      </c>
      <c r="L12" s="400">
        <f>plan_statystyki!Q21</f>
        <v>0</v>
      </c>
      <c r="M12" s="400">
        <f>plan_statystyki!V21</f>
        <v>10</v>
      </c>
      <c r="N12" s="400">
        <f>plan_statystyki!AA21</f>
        <v>0</v>
      </c>
      <c r="O12" s="400">
        <f>plan_statystyki!AF21</f>
        <v>0</v>
      </c>
      <c r="Q12" s="401"/>
      <c r="R12" s="402"/>
      <c r="S12" s="402"/>
      <c r="T12" s="402"/>
      <c r="U12" s="402"/>
      <c r="V12" s="402"/>
      <c r="W12" s="396"/>
      <c r="X12" s="401"/>
      <c r="Y12" s="402"/>
      <c r="Z12" s="396"/>
      <c r="AA12" s="396"/>
      <c r="AB12" s="396"/>
      <c r="AC12" s="396"/>
      <c r="AD12" s="396"/>
    </row>
    <row r="13" spans="1:37">
      <c r="A13" s="399" t="s">
        <v>244</v>
      </c>
      <c r="B13" s="410" t="str">
        <f>plan_statystyki!C22</f>
        <v>Trychologia pielęgnacyjna/Trychologia estetyczna "do wyboru"</v>
      </c>
      <c r="C13" s="407" t="str">
        <f>plan_statystyki!D22</f>
        <v>Zakład Kosmetologii i Medycyny Estetycznej</v>
      </c>
      <c r="D13" s="400">
        <f>plan_statystyki!E22</f>
        <v>20</v>
      </c>
      <c r="E13" s="400">
        <f>plan_statystyki!F22</f>
        <v>1</v>
      </c>
      <c r="F13" s="400">
        <f t="shared" si="0"/>
        <v>25</v>
      </c>
      <c r="G13" s="14">
        <f t="shared" si="1"/>
        <v>20</v>
      </c>
      <c r="H13" s="400">
        <f>plan_statystyki!G22</f>
        <v>20</v>
      </c>
      <c r="I13" s="400">
        <f>plan_statystyki!I22</f>
        <v>5</v>
      </c>
      <c r="J13" s="400" t="str">
        <f>plan_statystyki!K22</f>
        <v>ZO</v>
      </c>
      <c r="K13" s="400">
        <f>plan_statystyki!L22</f>
        <v>0</v>
      </c>
      <c r="L13" s="400">
        <f>plan_statystyki!Q22</f>
        <v>15</v>
      </c>
      <c r="M13" s="400">
        <f>plan_statystyki!V22</f>
        <v>5</v>
      </c>
      <c r="N13" s="400">
        <f>plan_statystyki!AA22</f>
        <v>0</v>
      </c>
      <c r="O13" s="400">
        <f>plan_statystyki!AF22</f>
        <v>0</v>
      </c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</row>
    <row r="14" spans="1:37">
      <c r="A14" s="399" t="s">
        <v>244</v>
      </c>
      <c r="B14" s="410" t="str">
        <f>plan_statystyki!C23</f>
        <v>Biotechnologia roślin w produkcji kosmetyków</v>
      </c>
      <c r="C14" s="407" t="str">
        <f>plan_statystyki!D23</f>
        <v>Zakład Botaniki Farmaceutycznej</v>
      </c>
      <c r="D14" s="400">
        <f>plan_statystyki!E23</f>
        <v>45</v>
      </c>
      <c r="E14" s="400">
        <f>plan_statystyki!F23</f>
        <v>2</v>
      </c>
      <c r="F14" s="400">
        <f t="shared" si="0"/>
        <v>50</v>
      </c>
      <c r="G14" s="14">
        <f t="shared" si="1"/>
        <v>45</v>
      </c>
      <c r="H14" s="400">
        <f>plan_statystyki!G23</f>
        <v>45</v>
      </c>
      <c r="I14" s="400">
        <f>plan_statystyki!I23</f>
        <v>5</v>
      </c>
      <c r="J14" s="400" t="str">
        <f>plan_statystyki!K23</f>
        <v>ZO</v>
      </c>
      <c r="K14" s="400">
        <f>plan_statystyki!L23</f>
        <v>10</v>
      </c>
      <c r="L14" s="400">
        <f>plan_statystyki!Q23</f>
        <v>25</v>
      </c>
      <c r="M14" s="400">
        <f>plan_statystyki!V23</f>
        <v>10</v>
      </c>
      <c r="N14" s="400">
        <f>plan_statystyki!AA23</f>
        <v>0</v>
      </c>
      <c r="O14" s="400">
        <f>plan_statystyki!AF23</f>
        <v>0</v>
      </c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6"/>
      <c r="AC14" s="396"/>
      <c r="AD14" s="396"/>
    </row>
    <row r="15" spans="1:37">
      <c r="B15" s="413" t="str">
        <f>plan_statystyki!C26</f>
        <v>Fakultety wolne - do wyboru 2 ECTS</v>
      </c>
      <c r="C15" s="407"/>
      <c r="D15" s="400">
        <f>plan_statystyki!E26</f>
        <v>20</v>
      </c>
      <c r="E15" s="400">
        <f>plan_statystyki!F26</f>
        <v>2</v>
      </c>
      <c r="F15" s="400">
        <f t="shared" si="0"/>
        <v>50</v>
      </c>
      <c r="G15" s="14">
        <f t="shared" si="1"/>
        <v>20</v>
      </c>
      <c r="H15" s="400">
        <f>plan_statystyki!G26</f>
        <v>20</v>
      </c>
      <c r="I15" s="400">
        <f>plan_statystyki!I26</f>
        <v>30</v>
      </c>
      <c r="J15" s="400" t="str">
        <f>plan_statystyki!K26</f>
        <v>Z</v>
      </c>
      <c r="K15" s="400">
        <f>plan_statystyki!L26</f>
        <v>0</v>
      </c>
      <c r="L15" s="400">
        <f>plan_statystyki!Q26</f>
        <v>0</v>
      </c>
      <c r="M15" s="400">
        <f>plan_statystyki!V26</f>
        <v>20</v>
      </c>
      <c r="N15" s="400">
        <f>plan_statystyki!AA26</f>
        <v>0</v>
      </c>
      <c r="O15" s="400">
        <f>plan_statystyki!AF26</f>
        <v>0</v>
      </c>
      <c r="Q15" s="396"/>
      <c r="R15" s="396"/>
      <c r="S15" s="396"/>
      <c r="T15" s="396"/>
      <c r="U15" s="396"/>
      <c r="V15" s="396"/>
      <c r="W15" s="396"/>
      <c r="X15" s="396"/>
      <c r="Y15" s="396"/>
      <c r="Z15" s="396"/>
      <c r="AA15" s="396"/>
      <c r="AB15" s="396"/>
      <c r="AC15" s="396"/>
      <c r="AD15" s="396"/>
    </row>
    <row r="16" spans="1:37">
      <c r="B16" s="404" t="s">
        <v>245</v>
      </c>
      <c r="C16" s="407"/>
      <c r="D16" s="400">
        <f>plan_statystyki!E29</f>
        <v>414</v>
      </c>
      <c r="E16" s="121">
        <f>plan_statystyki!F29</f>
        <v>30</v>
      </c>
      <c r="F16" s="121">
        <f t="shared" si="0"/>
        <v>750</v>
      </c>
      <c r="G16" s="121">
        <f t="shared" si="1"/>
        <v>414</v>
      </c>
      <c r="H16" s="121">
        <f>plan_statystyki!G29</f>
        <v>414</v>
      </c>
      <c r="I16" s="121">
        <f>plan_statystyki!I29</f>
        <v>345</v>
      </c>
      <c r="J16" s="400"/>
      <c r="K16" s="121">
        <f>plan_statystyki!L29</f>
        <v>84</v>
      </c>
      <c r="L16" s="121">
        <f>plan_statystyki!Q29</f>
        <v>110</v>
      </c>
      <c r="M16" s="121">
        <f>plan_statystyki!V29</f>
        <v>220</v>
      </c>
      <c r="N16" s="121">
        <f>plan_statystyki!AA29</f>
        <v>0</v>
      </c>
      <c r="O16" s="121">
        <f>plan_statystyki!AF29</f>
        <v>0</v>
      </c>
      <c r="Q16" s="396"/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</row>
    <row r="17" spans="1:30" ht="15">
      <c r="B17" s="404" t="s">
        <v>246</v>
      </c>
      <c r="C17" s="407"/>
      <c r="D17" s="400"/>
      <c r="E17" s="121"/>
      <c r="F17" s="121"/>
      <c r="H17" s="222"/>
      <c r="I17" s="222" t="s">
        <v>247</v>
      </c>
      <c r="J17" s="400"/>
      <c r="K17" s="222" t="s">
        <v>233</v>
      </c>
      <c r="L17" s="222" t="s">
        <v>248</v>
      </c>
      <c r="M17" s="222" t="s">
        <v>235</v>
      </c>
      <c r="N17" s="222" t="s">
        <v>249</v>
      </c>
      <c r="O17" s="416" t="s">
        <v>250</v>
      </c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</row>
    <row r="18" spans="1:30" ht="15">
      <c r="B18" s="404"/>
      <c r="C18" s="407"/>
      <c r="D18" s="400"/>
      <c r="E18" s="400"/>
      <c r="F18" s="400"/>
      <c r="H18" s="415"/>
      <c r="I18" s="415">
        <f>I16/F16*100</f>
        <v>46</v>
      </c>
      <c r="J18" s="400"/>
      <c r="K18" s="415">
        <f>K16/$G$16*100</f>
        <v>20.289855072463769</v>
      </c>
      <c r="L18" s="415">
        <f t="shared" ref="L18:O18" si="5">L16/$G$16*100</f>
        <v>26.570048309178745</v>
      </c>
      <c r="M18" s="415">
        <f t="shared" si="5"/>
        <v>53.140096618357489</v>
      </c>
      <c r="N18" s="415">
        <f t="shared" si="5"/>
        <v>0</v>
      </c>
      <c r="O18" s="415">
        <f t="shared" si="5"/>
        <v>0</v>
      </c>
    </row>
    <row r="19" spans="1:30">
      <c r="B19" s="397" t="str">
        <f>plan_statystyki!G31</f>
        <v>SEMESTR II</v>
      </c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  <c r="O19" s="397"/>
    </row>
    <row r="20" spans="1:30">
      <c r="A20" s="399" t="s">
        <v>240</v>
      </c>
      <c r="B20" s="408" t="str">
        <f>plan_statystyki!C36</f>
        <v>Alergologia</v>
      </c>
      <c r="C20" s="407" t="str">
        <f>plan_statystyki!D36</f>
        <v>Katedra i Zakład Immunologii Klinicznej</v>
      </c>
      <c r="D20" s="400">
        <f>plan_statystyki!E36</f>
        <v>50</v>
      </c>
      <c r="E20" s="400">
        <f>plan_statystyki!F36</f>
        <v>4</v>
      </c>
      <c r="F20" s="400">
        <f t="shared" ref="F20:F31" si="6">E20*25</f>
        <v>100</v>
      </c>
      <c r="G20" s="14">
        <f t="shared" ref="G20:G31" si="7">D20</f>
        <v>50</v>
      </c>
      <c r="H20" s="400">
        <f>plan_statystyki!G36</f>
        <v>50</v>
      </c>
      <c r="I20" s="400">
        <f>plan_statystyki!I36</f>
        <v>50</v>
      </c>
      <c r="J20" s="400" t="str">
        <f>plan_statystyki!K36</f>
        <v>E</v>
      </c>
      <c r="K20" s="400">
        <f>plan_statystyki!L36</f>
        <v>10</v>
      </c>
      <c r="L20" s="400">
        <f>plan_statystyki!Q36</f>
        <v>20</v>
      </c>
      <c r="M20" s="400">
        <f>plan_statystyki!V36</f>
        <v>20</v>
      </c>
      <c r="N20" s="400">
        <f>plan_statystyki!AA36</f>
        <v>0</v>
      </c>
      <c r="O20" s="400">
        <f>plan_statystyki!AF36</f>
        <v>0</v>
      </c>
    </row>
    <row r="21" spans="1:30">
      <c r="A21" s="403" t="s">
        <v>242</v>
      </c>
      <c r="B21" s="409" t="str">
        <f>plan_statystyki!C39</f>
        <v>Przemysłowa produkcja kosmetyków</v>
      </c>
      <c r="C21" s="407" t="str">
        <f>plan_statystyki!D39</f>
        <v>Katedra i Zakład Syntezy i Technologii Środków Leczniczych</v>
      </c>
      <c r="D21" s="400">
        <f>plan_statystyki!E39</f>
        <v>40</v>
      </c>
      <c r="E21" s="400">
        <f>plan_statystyki!F39</f>
        <v>3</v>
      </c>
      <c r="F21" s="400">
        <f t="shared" si="6"/>
        <v>75</v>
      </c>
      <c r="G21" s="14">
        <f t="shared" si="7"/>
        <v>40</v>
      </c>
      <c r="H21" s="400">
        <f>plan_statystyki!G39</f>
        <v>40</v>
      </c>
      <c r="I21" s="400">
        <f>plan_statystyki!I39</f>
        <v>35</v>
      </c>
      <c r="J21" s="400" t="str">
        <f>plan_statystyki!K39</f>
        <v>ZO</v>
      </c>
      <c r="K21" s="400">
        <f>plan_statystyki!L39</f>
        <v>15</v>
      </c>
      <c r="L21" s="400">
        <f>plan_statystyki!Q39</f>
        <v>15</v>
      </c>
      <c r="M21" s="400">
        <f>plan_statystyki!V39</f>
        <v>10</v>
      </c>
      <c r="N21" s="400">
        <f>plan_statystyki!AA39</f>
        <v>0</v>
      </c>
      <c r="O21" s="400">
        <f>plan_statystyki!AF39</f>
        <v>0</v>
      </c>
    </row>
    <row r="22" spans="1:30">
      <c r="A22" s="403" t="s">
        <v>242</v>
      </c>
      <c r="B22" s="409" t="str">
        <f>plan_statystyki!C40</f>
        <v>Ocena jakości kosmetyków w aspekcie bezpieczeństwa klienta</v>
      </c>
      <c r="C22" s="407" t="str">
        <f>plan_statystyki!D40</f>
        <v>Katedra i Zakład Chemii Leków</v>
      </c>
      <c r="D22" s="400">
        <f>plan_statystyki!E40</f>
        <v>50</v>
      </c>
      <c r="E22" s="400">
        <f>plan_statystyki!F40</f>
        <v>4</v>
      </c>
      <c r="F22" s="400">
        <f t="shared" si="6"/>
        <v>100</v>
      </c>
      <c r="G22" s="14">
        <f t="shared" si="7"/>
        <v>50</v>
      </c>
      <c r="H22" s="400">
        <f>plan_statystyki!G40</f>
        <v>50</v>
      </c>
      <c r="I22" s="400">
        <f>plan_statystyki!I40</f>
        <v>50</v>
      </c>
      <c r="J22" s="400" t="str">
        <f>plan_statystyki!K40</f>
        <v>ZO</v>
      </c>
      <c r="K22" s="400">
        <f>plan_statystyki!L40</f>
        <v>10</v>
      </c>
      <c r="L22" s="400">
        <f>plan_statystyki!Q40</f>
        <v>20</v>
      </c>
      <c r="M22" s="400">
        <f>plan_statystyki!V40</f>
        <v>20</v>
      </c>
      <c r="N22" s="400">
        <f>plan_statystyki!AA40</f>
        <v>0</v>
      </c>
      <c r="O22" s="400">
        <f>plan_statystyki!AF40</f>
        <v>0</v>
      </c>
    </row>
    <row r="23" spans="1:30">
      <c r="A23" s="403" t="s">
        <v>242</v>
      </c>
      <c r="B23" s="409" t="str">
        <f>plan_statystyki!C41</f>
        <v>Kosmetologia lecznicza/cz.2-full</v>
      </c>
      <c r="C23" s="407" t="str">
        <f>plan_statystyki!D41</f>
        <v>Zakład Kosmetologii i Medycyny Estetycznej</v>
      </c>
      <c r="D23" s="400">
        <f>plan_statystyki!E41</f>
        <v>30</v>
      </c>
      <c r="E23" s="400">
        <f>plan_statystyki!F41</f>
        <v>3</v>
      </c>
      <c r="F23" s="400">
        <f t="shared" si="6"/>
        <v>75</v>
      </c>
      <c r="G23" s="14">
        <f t="shared" si="7"/>
        <v>30</v>
      </c>
      <c r="H23" s="400">
        <f>plan_statystyki!G41</f>
        <v>30</v>
      </c>
      <c r="I23" s="400">
        <f>plan_statystyki!I41</f>
        <v>45</v>
      </c>
      <c r="J23" s="400" t="str">
        <f>plan_statystyki!K41</f>
        <v xml:space="preserve">E    </v>
      </c>
      <c r="K23" s="400">
        <f>plan_statystyki!L41</f>
        <v>0</v>
      </c>
      <c r="L23" s="400">
        <f>plan_statystyki!Q41</f>
        <v>20</v>
      </c>
      <c r="M23" s="400">
        <f>plan_statystyki!V41</f>
        <v>10</v>
      </c>
      <c r="N23" s="400">
        <f>plan_statystyki!AA41</f>
        <v>0</v>
      </c>
      <c r="O23" s="400">
        <f>plan_statystyki!AF41</f>
        <v>0</v>
      </c>
    </row>
    <row r="24" spans="1:30">
      <c r="A24" s="399" t="s">
        <v>244</v>
      </c>
      <c r="B24" s="410" t="str">
        <f>plan_statystyki!C44</f>
        <v>Charakterystyka leków dermatologicznych w aspekcie bezpieczeństwa pacjenta</v>
      </c>
      <c r="C24" s="407" t="str">
        <f>plan_statystyki!D44</f>
        <v>Katedra i Zakład Chemii  Leków</v>
      </c>
      <c r="D24" s="400">
        <f>plan_statystyki!E44</f>
        <v>50</v>
      </c>
      <c r="E24" s="400">
        <f>plan_statystyki!F44</f>
        <v>4</v>
      </c>
      <c r="F24" s="400">
        <f t="shared" si="6"/>
        <v>100</v>
      </c>
      <c r="G24" s="14">
        <f t="shared" si="7"/>
        <v>50</v>
      </c>
      <c r="H24" s="400">
        <f>plan_statystyki!G44</f>
        <v>50</v>
      </c>
      <c r="I24" s="400">
        <f>plan_statystyki!I44</f>
        <v>50</v>
      </c>
      <c r="J24" s="400" t="str">
        <f>plan_statystyki!K44</f>
        <v>E</v>
      </c>
      <c r="K24" s="400">
        <f>plan_statystyki!L44</f>
        <v>15</v>
      </c>
      <c r="L24" s="400">
        <f>plan_statystyki!Q44</f>
        <v>25</v>
      </c>
      <c r="M24" s="400">
        <f>plan_statystyki!V44</f>
        <v>10</v>
      </c>
      <c r="N24" s="400">
        <f>plan_statystyki!AA44</f>
        <v>0</v>
      </c>
      <c r="O24" s="400">
        <f>plan_statystyki!AF44</f>
        <v>0</v>
      </c>
    </row>
    <row r="25" spans="1:30">
      <c r="A25" s="399" t="s">
        <v>251</v>
      </c>
      <c r="B25" s="412" t="str">
        <f>plan_statystyki!C45</f>
        <v xml:space="preserve">Sztuka wystąpień publicznych </v>
      </c>
      <c r="C25" s="407" t="str">
        <f>plan_statystyki!D45</f>
        <v xml:space="preserve">Katedra i Zakład Psychologii UM  </v>
      </c>
      <c r="D25" s="400">
        <f>plan_statystyki!E45</f>
        <v>20</v>
      </c>
      <c r="E25" s="400">
        <f>plan_statystyki!F45</f>
        <v>1</v>
      </c>
      <c r="F25" s="400">
        <f t="shared" si="6"/>
        <v>25</v>
      </c>
      <c r="G25" s="14">
        <f t="shared" si="7"/>
        <v>20</v>
      </c>
      <c r="H25" s="400">
        <f>plan_statystyki!G45</f>
        <v>20</v>
      </c>
      <c r="I25" s="400">
        <f>plan_statystyki!I45</f>
        <v>5</v>
      </c>
      <c r="J25" s="400" t="str">
        <f>plan_statystyki!K45</f>
        <v>Z</v>
      </c>
      <c r="K25" s="400">
        <f>plan_statystyki!L45</f>
        <v>0</v>
      </c>
      <c r="L25" s="400">
        <f>plan_statystyki!Q45</f>
        <v>0</v>
      </c>
      <c r="M25" s="400">
        <f>plan_statystyki!V45</f>
        <v>20</v>
      </c>
      <c r="N25" s="400">
        <f>plan_statystyki!AA45</f>
        <v>0</v>
      </c>
      <c r="O25" s="400">
        <f>plan_statystyki!AF45</f>
        <v>0</v>
      </c>
    </row>
    <row r="26" spans="1:30">
      <c r="A26" s="399" t="s">
        <v>244</v>
      </c>
      <c r="B26" s="410" t="str">
        <f>plan_statystyki!C46</f>
        <v>Diagnostyka kosmetologiczna</v>
      </c>
      <c r="C26" s="407" t="str">
        <f>plan_statystyki!D46</f>
        <v xml:space="preserve">Zakład Kosmetologii i Medycyny Estetycznej (Apteka on-line-CEM) </v>
      </c>
      <c r="D26" s="400">
        <f>plan_statystyki!E46</f>
        <v>30</v>
      </c>
      <c r="E26" s="400">
        <f>plan_statystyki!F46</f>
        <v>2</v>
      </c>
      <c r="F26" s="400">
        <f t="shared" si="6"/>
        <v>50</v>
      </c>
      <c r="G26" s="14">
        <f t="shared" si="7"/>
        <v>30</v>
      </c>
      <c r="H26" s="400">
        <f>plan_statystyki!G46</f>
        <v>30</v>
      </c>
      <c r="I26" s="400">
        <f>plan_statystyki!I46</f>
        <v>20</v>
      </c>
      <c r="J26" s="505" t="str">
        <f>plan_statystyki!K46</f>
        <v>ZO</v>
      </c>
      <c r="K26" s="400">
        <f>plan_statystyki!L46</f>
        <v>0</v>
      </c>
      <c r="L26" s="400">
        <f>plan_statystyki!Q46</f>
        <v>15</v>
      </c>
      <c r="M26" s="400">
        <f>plan_statystyki!V46</f>
        <v>15</v>
      </c>
      <c r="N26" s="400">
        <f>plan_statystyki!AA46</f>
        <v>0</v>
      </c>
      <c r="O26" s="400">
        <f>plan_statystyki!AF46</f>
        <v>0</v>
      </c>
    </row>
    <row r="27" spans="1:30">
      <c r="A27" s="399" t="s">
        <v>244</v>
      </c>
      <c r="B27" s="410" t="str">
        <f>plan_statystyki!C47</f>
        <v>Marketing w kosmetologii</v>
      </c>
      <c r="C27" s="407" t="str">
        <f>plan_statystyki!D47</f>
        <v xml:space="preserve">Zakład Kosmetologii i Medycyny Estetycznej (Apteka on-line-CEM) </v>
      </c>
      <c r="D27" s="400">
        <f>plan_statystyki!E47</f>
        <v>20</v>
      </c>
      <c r="E27" s="400">
        <f>plan_statystyki!F47</f>
        <v>1</v>
      </c>
      <c r="F27" s="400">
        <f t="shared" si="6"/>
        <v>25</v>
      </c>
      <c r="G27" s="14">
        <f t="shared" si="7"/>
        <v>20</v>
      </c>
      <c r="H27" s="400">
        <f>plan_statystyki!G47</f>
        <v>20</v>
      </c>
      <c r="I27" s="400">
        <f>plan_statystyki!I47</f>
        <v>5</v>
      </c>
      <c r="J27" s="505"/>
      <c r="K27" s="400">
        <f>plan_statystyki!L47</f>
        <v>0</v>
      </c>
      <c r="L27" s="400">
        <f>plan_statystyki!Q47</f>
        <v>0</v>
      </c>
      <c r="M27" s="400">
        <f>plan_statystyki!V47</f>
        <v>20</v>
      </c>
      <c r="N27" s="400">
        <f>plan_statystyki!AA47</f>
        <v>0</v>
      </c>
      <c r="O27" s="400">
        <f>plan_statystyki!AF47</f>
        <v>0</v>
      </c>
    </row>
    <row r="28" spans="1:30">
      <c r="A28" s="399" t="s">
        <v>252</v>
      </c>
      <c r="B28" s="413" t="str">
        <f>plan_statystyki!C53</f>
        <v>Fakultety wolne - do wyboru 2 ECTS</v>
      </c>
      <c r="C28" s="407"/>
      <c r="D28" s="400">
        <f>plan_statystyki!E53</f>
        <v>20</v>
      </c>
      <c r="E28" s="400">
        <f>plan_statystyki!F53</f>
        <v>2</v>
      </c>
      <c r="F28" s="400">
        <f t="shared" si="6"/>
        <v>50</v>
      </c>
      <c r="G28" s="14">
        <f t="shared" si="7"/>
        <v>20</v>
      </c>
      <c r="H28" s="400">
        <f>plan_statystyki!G53</f>
        <v>20</v>
      </c>
      <c r="I28" s="400">
        <f>plan_statystyki!I53</f>
        <v>30</v>
      </c>
      <c r="J28" s="400" t="str">
        <f>plan_statystyki!K53</f>
        <v>Z</v>
      </c>
      <c r="K28" s="400">
        <f>plan_statystyki!L53</f>
        <v>0</v>
      </c>
      <c r="L28" s="400">
        <f>plan_statystyki!Q53</f>
        <v>0</v>
      </c>
      <c r="M28" s="400">
        <f>plan_statystyki!V53</f>
        <v>20</v>
      </c>
      <c r="N28" s="400">
        <f>plan_statystyki!AA53</f>
        <v>0</v>
      </c>
      <c r="O28" s="400">
        <f>plan_statystyki!AF53</f>
        <v>0</v>
      </c>
    </row>
    <row r="29" spans="1:30">
      <c r="A29" s="399" t="s">
        <v>230</v>
      </c>
      <c r="B29" s="414" t="str">
        <f>plan_statystyki!C61</f>
        <v xml:space="preserve">Warsztaty praktyczne </v>
      </c>
      <c r="C29" s="407" t="str">
        <f>plan_statystyki!D61</f>
        <v>Zakład Kosmetologii i Medycyny Estetycznej</v>
      </c>
      <c r="D29" s="400">
        <f>plan_statystyki!E61</f>
        <v>70</v>
      </c>
      <c r="E29" s="400">
        <f>plan_statystyki!F61</f>
        <v>4</v>
      </c>
      <c r="F29" s="400">
        <f t="shared" si="6"/>
        <v>100</v>
      </c>
      <c r="G29" s="14">
        <f t="shared" si="7"/>
        <v>70</v>
      </c>
      <c r="H29" s="400">
        <f>plan_statystyki!G61</f>
        <v>70</v>
      </c>
      <c r="I29" s="400">
        <f>plan_statystyki!I61</f>
        <v>30</v>
      </c>
      <c r="J29" s="400" t="str">
        <f>plan_statystyki!K61</f>
        <v>Z</v>
      </c>
      <c r="K29" s="400">
        <f>plan_statystyki!L61</f>
        <v>0</v>
      </c>
      <c r="L29" s="400">
        <f>plan_statystyki!Q61</f>
        <v>0</v>
      </c>
      <c r="M29" s="400">
        <f>plan_statystyki!V61</f>
        <v>0</v>
      </c>
      <c r="N29" s="400">
        <f>plan_statystyki!AA61</f>
        <v>70</v>
      </c>
      <c r="O29" s="400">
        <f>plan_statystyki!AF61</f>
        <v>0</v>
      </c>
    </row>
    <row r="30" spans="1:30">
      <c r="A30" s="399" t="s">
        <v>231</v>
      </c>
      <c r="B30" s="414" t="str">
        <f>plan_statystyki!C63</f>
        <v xml:space="preserve">Praktyki zawodowe, śródroczne </v>
      </c>
      <c r="C30" s="407" t="str">
        <f>plan_statystyki!D63</f>
        <v>Gabinet kosmetyczny</v>
      </c>
      <c r="D30" s="400">
        <f>plan_statystyki!E63</f>
        <v>50</v>
      </c>
      <c r="E30" s="400">
        <f>plan_statystyki!F63</f>
        <v>2</v>
      </c>
      <c r="F30" s="400">
        <f t="shared" si="6"/>
        <v>50</v>
      </c>
      <c r="G30" s="14">
        <f t="shared" si="7"/>
        <v>50</v>
      </c>
      <c r="H30" s="400">
        <f>plan_statystyki!G63</f>
        <v>2</v>
      </c>
      <c r="I30" s="400">
        <f>plan_statystyki!I63</f>
        <v>48</v>
      </c>
      <c r="J30" s="400" t="str">
        <f>plan_statystyki!K63</f>
        <v>ZO</v>
      </c>
      <c r="K30" s="400">
        <f>plan_statystyki!L63</f>
        <v>0</v>
      </c>
      <c r="L30" s="400">
        <f>plan_statystyki!Q63</f>
        <v>0</v>
      </c>
      <c r="M30" s="400">
        <f>plan_statystyki!V63</f>
        <v>0</v>
      </c>
      <c r="N30" s="400">
        <f>plan_statystyki!AA63</f>
        <v>0</v>
      </c>
      <c r="O30" s="400">
        <f>plan_statystyki!AF63</f>
        <v>50</v>
      </c>
    </row>
    <row r="31" spans="1:30">
      <c r="B31" s="404" t="s">
        <v>245</v>
      </c>
      <c r="C31" s="407"/>
      <c r="D31" s="400">
        <f>plan_statystyki!E64</f>
        <v>430</v>
      </c>
      <c r="E31" s="121">
        <f>plan_statystyki!F64</f>
        <v>30</v>
      </c>
      <c r="F31" s="121">
        <f t="shared" si="6"/>
        <v>750</v>
      </c>
      <c r="G31" s="121">
        <f t="shared" si="7"/>
        <v>430</v>
      </c>
      <c r="H31" s="121">
        <f>plan_statystyki!G64</f>
        <v>382</v>
      </c>
      <c r="I31" s="121">
        <f>plan_statystyki!I64</f>
        <v>368</v>
      </c>
      <c r="J31" s="121"/>
      <c r="K31" s="121">
        <f>plan_statystyki!L64</f>
        <v>50</v>
      </c>
      <c r="L31" s="121">
        <f>plan_statystyki!Q64</f>
        <v>115</v>
      </c>
      <c r="M31" s="121">
        <f>plan_statystyki!V64</f>
        <v>145</v>
      </c>
      <c r="N31" s="121">
        <f>plan_statystyki!AA64</f>
        <v>70</v>
      </c>
      <c r="O31" s="121">
        <f>plan_statystyki!AF64</f>
        <v>50</v>
      </c>
    </row>
    <row r="32" spans="1:30" ht="15">
      <c r="B32" s="404" t="s">
        <v>246</v>
      </c>
      <c r="C32" s="407"/>
      <c r="D32" s="400"/>
      <c r="E32" s="400"/>
      <c r="F32" s="400"/>
      <c r="H32" s="222"/>
      <c r="I32" s="222" t="s">
        <v>247</v>
      </c>
      <c r="J32" s="400"/>
      <c r="K32" s="222" t="s">
        <v>233</v>
      </c>
      <c r="L32" s="222" t="s">
        <v>248</v>
      </c>
      <c r="M32" s="222" t="s">
        <v>235</v>
      </c>
      <c r="N32" s="222" t="s">
        <v>249</v>
      </c>
      <c r="O32" s="416" t="s">
        <v>250</v>
      </c>
    </row>
    <row r="33" spans="1:22" ht="15">
      <c r="B33" s="404"/>
      <c r="C33" s="407"/>
      <c r="D33" s="400"/>
      <c r="E33" s="400"/>
      <c r="F33" s="400"/>
      <c r="H33" s="415"/>
      <c r="I33" s="415">
        <f>I31/F31*100</f>
        <v>49.066666666666663</v>
      </c>
      <c r="J33" s="400"/>
      <c r="K33" s="415">
        <f>K31/$G$31*100</f>
        <v>11.627906976744185</v>
      </c>
      <c r="L33" s="415">
        <f>L31/$G$31*100</f>
        <v>26.744186046511626</v>
      </c>
      <c r="M33" s="415">
        <f t="shared" ref="M33:O33" si="8">M31/$G$31*100</f>
        <v>33.720930232558139</v>
      </c>
      <c r="N33" s="415">
        <f t="shared" si="8"/>
        <v>16.279069767441861</v>
      </c>
      <c r="O33" s="415">
        <f t="shared" si="8"/>
        <v>11.627906976744185</v>
      </c>
    </row>
    <row r="34" spans="1:22" ht="15">
      <c r="B34" s="397" t="str">
        <f>plan_statystyki!G66</f>
        <v>SEMESTR III</v>
      </c>
      <c r="C34" s="397"/>
      <c r="D34" s="397"/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Q34" s="222"/>
      <c r="R34" s="222"/>
      <c r="S34" s="222"/>
      <c r="T34" s="222"/>
      <c r="U34" s="222"/>
      <c r="V34" s="222"/>
    </row>
    <row r="35" spans="1:22" ht="15">
      <c r="A35" s="399" t="s">
        <v>240</v>
      </c>
      <c r="B35" s="408" t="str">
        <f>plan_statystyki!C71</f>
        <v>Endokrynologia</v>
      </c>
      <c r="C35" s="407" t="str">
        <f>plan_statystyki!D71</f>
        <v>Katedra i Klinika Chorób Wewnętrznych</v>
      </c>
      <c r="D35" s="400">
        <f>plan_statystyki!E71</f>
        <v>40</v>
      </c>
      <c r="E35" s="400">
        <f>plan_statystyki!F71</f>
        <v>3</v>
      </c>
      <c r="F35" s="400">
        <f t="shared" ref="F35:F48" si="9">E35*25</f>
        <v>75</v>
      </c>
      <c r="G35" s="14">
        <f t="shared" ref="G35:G48" si="10">D35</f>
        <v>40</v>
      </c>
      <c r="H35" s="400">
        <f>plan_statystyki!G71</f>
        <v>40</v>
      </c>
      <c r="I35" s="400">
        <f>plan_statystyki!I71</f>
        <v>35</v>
      </c>
      <c r="J35" s="400" t="str">
        <f>plan_statystyki!K71</f>
        <v>ZO</v>
      </c>
      <c r="K35" s="400">
        <f>plan_statystyki!L71</f>
        <v>10</v>
      </c>
      <c r="L35" s="400">
        <f>plan_statystyki!Q71</f>
        <v>20</v>
      </c>
      <c r="M35" s="400">
        <f>plan_statystyki!V71</f>
        <v>10</v>
      </c>
      <c r="N35" s="400">
        <f>plan_statystyki!AA71</f>
        <v>0</v>
      </c>
      <c r="O35" s="400">
        <f>plan_statystyki!AF71</f>
        <v>0</v>
      </c>
      <c r="Q35" s="415"/>
      <c r="R35" s="415"/>
      <c r="S35" s="415"/>
      <c r="T35" s="415"/>
      <c r="U35" s="415"/>
      <c r="V35" s="415"/>
    </row>
    <row r="36" spans="1:22">
      <c r="A36" s="403" t="s">
        <v>242</v>
      </c>
      <c r="B36" s="409" t="str">
        <f>plan_statystyki!C74</f>
        <v>Rehabilitacja</v>
      </c>
      <c r="C36" s="407" t="str">
        <f>plan_statystyki!D74</f>
        <v>Katedra Rehabilitacji, Fizjoterapii i Balneoterapii</v>
      </c>
      <c r="D36" s="400">
        <f>plan_statystyki!E74</f>
        <v>60</v>
      </c>
      <c r="E36" s="400">
        <f>plan_statystyki!F74</f>
        <v>5</v>
      </c>
      <c r="F36" s="400">
        <f t="shared" si="9"/>
        <v>125</v>
      </c>
      <c r="G36" s="14">
        <f t="shared" si="10"/>
        <v>60</v>
      </c>
      <c r="H36" s="400">
        <f>plan_statystyki!G74</f>
        <v>60</v>
      </c>
      <c r="I36" s="400">
        <f>plan_statystyki!I74</f>
        <v>65</v>
      </c>
      <c r="J36" s="400" t="str">
        <f>plan_statystyki!K74</f>
        <v>ZO</v>
      </c>
      <c r="K36" s="400">
        <f>plan_statystyki!L74</f>
        <v>10</v>
      </c>
      <c r="L36" s="400">
        <f>plan_statystyki!Q74</f>
        <v>30</v>
      </c>
      <c r="M36" s="400">
        <f>plan_statystyki!V74</f>
        <v>20</v>
      </c>
      <c r="N36" s="400">
        <f>plan_statystyki!AA74</f>
        <v>0</v>
      </c>
      <c r="O36" s="400">
        <f>plan_statystyki!AF74</f>
        <v>0</v>
      </c>
    </row>
    <row r="37" spans="1:22">
      <c r="A37" s="403" t="s">
        <v>242</v>
      </c>
      <c r="B37" s="409" t="str">
        <f>plan_statystyki!C75</f>
        <v>Sensoryka i środki zapachowe</v>
      </c>
      <c r="C37" s="407" t="str">
        <f>plan_statystyki!D75</f>
        <v xml:space="preserve">Zakład Chemii Produktów Pochodzenia Naturalnego </v>
      </c>
      <c r="D37" s="400">
        <f>plan_statystyki!E75</f>
        <v>50</v>
      </c>
      <c r="E37" s="400">
        <f>plan_statystyki!F75</f>
        <v>4</v>
      </c>
      <c r="F37" s="400">
        <f t="shared" si="9"/>
        <v>100</v>
      </c>
      <c r="G37" s="14">
        <f t="shared" si="10"/>
        <v>50</v>
      </c>
      <c r="H37" s="400">
        <f>plan_statystyki!G75</f>
        <v>50</v>
      </c>
      <c r="I37" s="400">
        <f>plan_statystyki!I75</f>
        <v>50</v>
      </c>
      <c r="J37" s="400" t="str">
        <f>plan_statystyki!K75</f>
        <v>E</v>
      </c>
      <c r="K37" s="400">
        <f>plan_statystyki!L75</f>
        <v>10</v>
      </c>
      <c r="L37" s="400">
        <f>plan_statystyki!Q75</f>
        <v>20</v>
      </c>
      <c r="M37" s="400">
        <f>plan_statystyki!V75</f>
        <v>20</v>
      </c>
      <c r="N37" s="400">
        <f>plan_statystyki!AA75</f>
        <v>0</v>
      </c>
      <c r="O37" s="400">
        <f>plan_statystyki!AF75</f>
        <v>0</v>
      </c>
    </row>
    <row r="38" spans="1:22">
      <c r="A38" s="403" t="s">
        <v>242</v>
      </c>
      <c r="B38" s="409" t="str">
        <f>plan_statystyki!C76</f>
        <v>Prawo w kosmetologii</v>
      </c>
      <c r="C38" s="407" t="str">
        <f>plan_statystyki!D76</f>
        <v>Pracownia Prawa Medycznego i Farmaceutycznego</v>
      </c>
      <c r="D38" s="400">
        <f>plan_statystyki!E76</f>
        <v>15</v>
      </c>
      <c r="E38" s="400">
        <f>plan_statystyki!F76</f>
        <v>1</v>
      </c>
      <c r="F38" s="400">
        <f t="shared" si="9"/>
        <v>25</v>
      </c>
      <c r="G38" s="14">
        <f t="shared" si="10"/>
        <v>15</v>
      </c>
      <c r="H38" s="400">
        <f>plan_statystyki!G76</f>
        <v>15</v>
      </c>
      <c r="I38" s="400">
        <f>plan_statystyki!I76</f>
        <v>10</v>
      </c>
      <c r="J38" s="400" t="str">
        <f>plan_statystyki!K76</f>
        <v>ZO</v>
      </c>
      <c r="K38" s="400">
        <f>plan_statystyki!L76</f>
        <v>5</v>
      </c>
      <c r="L38" s="400">
        <f>plan_statystyki!Q76</f>
        <v>0</v>
      </c>
      <c r="M38" s="400">
        <f>plan_statystyki!V76</f>
        <v>10</v>
      </c>
      <c r="N38" s="400">
        <f>plan_statystyki!AA76</f>
        <v>0</v>
      </c>
      <c r="O38" s="400">
        <f>plan_statystyki!AF76</f>
        <v>0</v>
      </c>
    </row>
    <row r="39" spans="1:22">
      <c r="A39" s="403" t="s">
        <v>242</v>
      </c>
      <c r="B39" s="409" t="str">
        <f>plan_statystyki!C77</f>
        <v>Ekonomia i zarządzanie w kosmetologii</v>
      </c>
      <c r="C39" s="407" t="str">
        <f>plan_statystyki!D77</f>
        <v>Zakład Nauk Humanistycznych i Medycyny Społecznej</v>
      </c>
      <c r="D39" s="400">
        <f>plan_statystyki!E77</f>
        <v>15</v>
      </c>
      <c r="E39" s="400">
        <f>plan_statystyki!F77</f>
        <v>1</v>
      </c>
      <c r="F39" s="400">
        <f t="shared" si="9"/>
        <v>25</v>
      </c>
      <c r="G39" s="14">
        <f t="shared" si="10"/>
        <v>15</v>
      </c>
      <c r="H39" s="400">
        <f>plan_statystyki!G77</f>
        <v>15</v>
      </c>
      <c r="I39" s="400">
        <f>plan_statystyki!I77</f>
        <v>10</v>
      </c>
      <c r="J39" s="400" t="str">
        <f>plan_statystyki!K77</f>
        <v>ZO</v>
      </c>
      <c r="K39" s="400">
        <f>plan_statystyki!L77</f>
        <v>5</v>
      </c>
      <c r="L39" s="400">
        <f>plan_statystyki!Q77</f>
        <v>0</v>
      </c>
      <c r="M39" s="400">
        <f>plan_statystyki!V77</f>
        <v>10</v>
      </c>
      <c r="N39" s="400">
        <f>plan_statystyki!AA77</f>
        <v>0</v>
      </c>
      <c r="O39" s="400">
        <f>plan_statystyki!AF77</f>
        <v>0</v>
      </c>
    </row>
    <row r="40" spans="1:22">
      <c r="A40" s="399" t="s">
        <v>244</v>
      </c>
      <c r="B40" s="410" t="str">
        <f>plan_statystyki!C80</f>
        <v>Kosmetologia geriatryczna</v>
      </c>
      <c r="C40" s="407" t="str">
        <f>plan_statystyki!D80</f>
        <v>Zakład Kosmetologii i Medycyny Estetycznej</v>
      </c>
      <c r="D40" s="400">
        <f>plan_statystyki!E80</f>
        <v>30</v>
      </c>
      <c r="E40" s="400">
        <f>plan_statystyki!F80</f>
        <v>2</v>
      </c>
      <c r="F40" s="400">
        <f t="shared" si="9"/>
        <v>50</v>
      </c>
      <c r="G40" s="14">
        <f t="shared" si="10"/>
        <v>30</v>
      </c>
      <c r="H40" s="400">
        <f>plan_statystyki!G80</f>
        <v>30</v>
      </c>
      <c r="I40" s="400">
        <f>plan_statystyki!I80</f>
        <v>20</v>
      </c>
      <c r="J40" s="400" t="str">
        <f>plan_statystyki!K80</f>
        <v>ZO</v>
      </c>
      <c r="K40" s="400">
        <f>plan_statystyki!L80</f>
        <v>0</v>
      </c>
      <c r="L40" s="400">
        <f>plan_statystyki!Q80</f>
        <v>20</v>
      </c>
      <c r="M40" s="400">
        <f>plan_statystyki!V80</f>
        <v>10</v>
      </c>
      <c r="N40" s="400">
        <f>plan_statystyki!AA80</f>
        <v>0</v>
      </c>
      <c r="O40" s="400">
        <f>plan_statystyki!AF80</f>
        <v>0</v>
      </c>
    </row>
    <row r="41" spans="1:22" ht="26.45" customHeight="1">
      <c r="A41" s="399" t="s">
        <v>244</v>
      </c>
      <c r="B41" s="411" t="str">
        <f>plan_statystyki!C84</f>
        <v>Farmakoterapia wybranych zaburzeń - wieku młodzieńczego/wieku dojrzałego i podeszłego "do wyboru"</v>
      </c>
      <c r="C41" s="407" t="str">
        <f>plan_statystyki!D84</f>
        <v>Katedra i Zakład Farmakologii z Farmakodynamiką</v>
      </c>
      <c r="D41" s="400">
        <f>plan_statystyki!E84</f>
        <v>20</v>
      </c>
      <c r="E41" s="400">
        <f>plan_statystyki!F84</f>
        <v>2</v>
      </c>
      <c r="F41" s="400">
        <f t="shared" si="9"/>
        <v>50</v>
      </c>
      <c r="G41" s="14">
        <f t="shared" si="10"/>
        <v>20</v>
      </c>
      <c r="H41" s="400">
        <f>plan_statystyki!G84</f>
        <v>20</v>
      </c>
      <c r="I41" s="400">
        <f>plan_statystyki!I84</f>
        <v>30</v>
      </c>
      <c r="J41" s="400" t="str">
        <f>plan_statystyki!K84</f>
        <v>Z</v>
      </c>
      <c r="K41" s="400">
        <f>plan_statystyki!L84</f>
        <v>0</v>
      </c>
      <c r="L41" s="400">
        <f>plan_statystyki!Q84</f>
        <v>0</v>
      </c>
      <c r="M41" s="400">
        <f>plan_statystyki!V84</f>
        <v>20</v>
      </c>
      <c r="N41" s="400">
        <f>plan_statystyki!AA84</f>
        <v>0</v>
      </c>
      <c r="O41" s="400">
        <f>plan_statystyki!AF84</f>
        <v>0</v>
      </c>
    </row>
    <row r="42" spans="1:22">
      <c r="A42" s="399" t="s">
        <v>244</v>
      </c>
      <c r="B42" s="410" t="str">
        <f>plan_statystyki!C85</f>
        <v xml:space="preserve">Odnowa biologiczna/Kosmetologia SPA "do wyboru' </v>
      </c>
      <c r="C42" s="407" t="str">
        <f>plan_statystyki!D85</f>
        <v>Zakład Kosmetologii i Medycyny Estetycznej</v>
      </c>
      <c r="D42" s="400">
        <f>plan_statystyki!E85</f>
        <v>15</v>
      </c>
      <c r="E42" s="400">
        <f>plan_statystyki!F85</f>
        <v>1</v>
      </c>
      <c r="F42" s="400">
        <f t="shared" si="9"/>
        <v>25</v>
      </c>
      <c r="G42" s="14">
        <f t="shared" si="10"/>
        <v>15</v>
      </c>
      <c r="H42" s="400">
        <f>plan_statystyki!G85</f>
        <v>15</v>
      </c>
      <c r="I42" s="400">
        <f>plan_statystyki!I85</f>
        <v>10</v>
      </c>
      <c r="J42" s="400" t="str">
        <f>plan_statystyki!K85</f>
        <v>Z</v>
      </c>
      <c r="K42" s="400">
        <f>plan_statystyki!L85</f>
        <v>0</v>
      </c>
      <c r="L42" s="400">
        <f>plan_statystyki!Q85</f>
        <v>10</v>
      </c>
      <c r="M42" s="400">
        <f>plan_statystyki!V85</f>
        <v>5</v>
      </c>
      <c r="N42" s="400">
        <f>plan_statystyki!AA85</f>
        <v>0</v>
      </c>
      <c r="O42" s="400">
        <f>plan_statystyki!AF85</f>
        <v>0</v>
      </c>
    </row>
    <row r="43" spans="1:22">
      <c r="A43" s="399" t="s">
        <v>243</v>
      </c>
      <c r="B43" s="410" t="str">
        <f>plan_statystyki!C89</f>
        <v>Kształtowanie sylwetki i postawy ciała/Ćwiczenia fitness</v>
      </c>
      <c r="C43" s="407" t="str">
        <f>plan_statystyki!D89</f>
        <v>Studium WF i Sportu</v>
      </c>
      <c r="D43" s="400">
        <f>plan_statystyki!E89</f>
        <v>15</v>
      </c>
      <c r="E43" s="400">
        <f>plan_statystyki!F89</f>
        <v>0</v>
      </c>
      <c r="F43" s="400">
        <f t="shared" si="9"/>
        <v>0</v>
      </c>
      <c r="G43" s="14">
        <f t="shared" si="10"/>
        <v>15</v>
      </c>
      <c r="H43" s="400">
        <f>plan_statystyki!G89</f>
        <v>15</v>
      </c>
      <c r="I43" s="400">
        <f>plan_statystyki!I89</f>
        <v>0</v>
      </c>
      <c r="J43" s="400" t="str">
        <f>plan_statystyki!K89</f>
        <v>Z</v>
      </c>
      <c r="K43" s="400">
        <f>plan_statystyki!L89</f>
        <v>0</v>
      </c>
      <c r="L43" s="400">
        <f>plan_statystyki!Q89</f>
        <v>15</v>
      </c>
      <c r="M43" s="400">
        <f>plan_statystyki!V89</f>
        <v>0</v>
      </c>
      <c r="N43" s="400">
        <f>plan_statystyki!AA89</f>
        <v>0</v>
      </c>
      <c r="O43" s="400">
        <f>plan_statystyki!AF89</f>
        <v>0</v>
      </c>
    </row>
    <row r="44" spans="1:22">
      <c r="A44" s="399" t="s">
        <v>251</v>
      </c>
      <c r="B44" s="412" t="str">
        <f>plan_statystyki!C91</f>
        <v>Socjologia ciała-zarys problematyki/Podstawy socjologii zdrowia</v>
      </c>
      <c r="C44" s="407" t="str">
        <f>plan_statystyki!D91</f>
        <v xml:space="preserve">Samodzielna Pracownia Socjologii Medycyny </v>
      </c>
      <c r="D44" s="400">
        <f>plan_statystyki!E91</f>
        <v>30</v>
      </c>
      <c r="E44" s="400">
        <f>plan_statystyki!F91</f>
        <v>3</v>
      </c>
      <c r="F44" s="400">
        <f t="shared" si="9"/>
        <v>75</v>
      </c>
      <c r="G44" s="14">
        <f t="shared" si="10"/>
        <v>30</v>
      </c>
      <c r="H44" s="400">
        <f>plan_statystyki!G91</f>
        <v>30</v>
      </c>
      <c r="I44" s="400">
        <f>plan_statystyki!I91</f>
        <v>45</v>
      </c>
      <c r="J44" s="400" t="str">
        <f>plan_statystyki!K91</f>
        <v>Z</v>
      </c>
      <c r="K44" s="400">
        <f>plan_statystyki!L91</f>
        <v>0</v>
      </c>
      <c r="L44" s="400">
        <f>plan_statystyki!Q91</f>
        <v>0</v>
      </c>
      <c r="M44" s="400">
        <f>plan_statystyki!V91</f>
        <v>30</v>
      </c>
      <c r="N44" s="400">
        <f>plan_statystyki!AA91</f>
        <v>0</v>
      </c>
      <c r="O44" s="400">
        <f>plan_statystyki!AF91</f>
        <v>0</v>
      </c>
    </row>
    <row r="45" spans="1:22">
      <c r="A45" s="399" t="s">
        <v>252</v>
      </c>
      <c r="B45" s="413" t="str">
        <f>plan_statystyki!C94</f>
        <v xml:space="preserve">Fakultet interprofesjonalny KS-FARM - do wyboru </v>
      </c>
      <c r="C45" s="407"/>
      <c r="D45" s="400">
        <f>plan_statystyki!E94</f>
        <v>30</v>
      </c>
      <c r="E45" s="400">
        <f>plan_statystyki!F94</f>
        <v>2</v>
      </c>
      <c r="F45" s="400">
        <f t="shared" si="9"/>
        <v>50</v>
      </c>
      <c r="G45" s="14">
        <f t="shared" si="10"/>
        <v>30</v>
      </c>
      <c r="H45" s="400">
        <f>plan_statystyki!G94</f>
        <v>30</v>
      </c>
      <c r="I45" s="400">
        <f>plan_statystyki!I94</f>
        <v>20</v>
      </c>
      <c r="J45" s="400" t="str">
        <f>plan_statystyki!K94</f>
        <v>Z</v>
      </c>
      <c r="K45" s="400">
        <f>plan_statystyki!L94</f>
        <v>0</v>
      </c>
      <c r="L45" s="400">
        <f>plan_statystyki!Q94</f>
        <v>0</v>
      </c>
      <c r="M45" s="400">
        <f>plan_statystyki!V94</f>
        <v>30</v>
      </c>
      <c r="N45" s="400">
        <f>plan_statystyki!AA94</f>
        <v>0</v>
      </c>
      <c r="O45" s="400">
        <f>plan_statystyki!AF94</f>
        <v>0</v>
      </c>
    </row>
    <row r="46" spans="1:22">
      <c r="A46" s="399" t="s">
        <v>230</v>
      </c>
      <c r="B46" s="414" t="str">
        <f>plan_statystyki!C99</f>
        <v>Warsztaty praktyczne</v>
      </c>
      <c r="C46" s="407" t="str">
        <f>plan_statystyki!D99</f>
        <v>Zakład Kosmetologii i Medycyny Estetycznej</v>
      </c>
      <c r="D46" s="400">
        <f>plan_statystyki!E99</f>
        <v>70</v>
      </c>
      <c r="E46" s="400">
        <f>plan_statystyki!F99</f>
        <v>4</v>
      </c>
      <c r="F46" s="400">
        <f t="shared" si="9"/>
        <v>100</v>
      </c>
      <c r="G46" s="14">
        <f t="shared" si="10"/>
        <v>70</v>
      </c>
      <c r="H46" s="400">
        <f>plan_statystyki!G99</f>
        <v>70</v>
      </c>
      <c r="I46" s="400">
        <f>plan_statystyki!I99</f>
        <v>30</v>
      </c>
      <c r="J46" s="400" t="str">
        <f>plan_statystyki!K99</f>
        <v xml:space="preserve">E </v>
      </c>
      <c r="K46" s="400">
        <f>plan_statystyki!L99</f>
        <v>0</v>
      </c>
      <c r="L46" s="400">
        <f>plan_statystyki!Q99</f>
        <v>0</v>
      </c>
      <c r="M46" s="400">
        <f>plan_statystyki!V99</f>
        <v>0</v>
      </c>
      <c r="N46" s="400">
        <f>plan_statystyki!AA99</f>
        <v>70</v>
      </c>
      <c r="O46" s="400">
        <f>plan_statystyki!AF99</f>
        <v>0</v>
      </c>
    </row>
    <row r="47" spans="1:22">
      <c r="A47" s="399" t="s">
        <v>231</v>
      </c>
      <c r="B47" s="414" t="str">
        <f>plan_statystyki!C101</f>
        <v xml:space="preserve">Praktyki zawodowe, śródroczne </v>
      </c>
      <c r="C47" s="407" t="str">
        <f>plan_statystyki!D101</f>
        <v>Gabinet kosmetyczny</v>
      </c>
      <c r="D47" s="400">
        <f>plan_statystyki!E101</f>
        <v>50</v>
      </c>
      <c r="E47" s="400">
        <f>plan_statystyki!F101</f>
        <v>2</v>
      </c>
      <c r="F47" s="400">
        <f t="shared" si="9"/>
        <v>50</v>
      </c>
      <c r="G47" s="14">
        <f t="shared" si="10"/>
        <v>50</v>
      </c>
      <c r="H47" s="400">
        <f>plan_statystyki!G101</f>
        <v>2</v>
      </c>
      <c r="I47" s="400">
        <f>plan_statystyki!I101</f>
        <v>48</v>
      </c>
      <c r="J47" s="400" t="str">
        <f>plan_statystyki!K101</f>
        <v>ZO</v>
      </c>
      <c r="K47" s="400">
        <f>plan_statystyki!L101</f>
        <v>0</v>
      </c>
      <c r="L47" s="400">
        <f>plan_statystyki!Q101</f>
        <v>0</v>
      </c>
      <c r="M47" s="400">
        <f>plan_statystyki!V101</f>
        <v>0</v>
      </c>
      <c r="N47" s="400">
        <f>plan_statystyki!AA101</f>
        <v>0</v>
      </c>
      <c r="O47" s="400">
        <f>plan_statystyki!AF101</f>
        <v>50</v>
      </c>
    </row>
    <row r="48" spans="1:22">
      <c r="B48" s="404" t="s">
        <v>245</v>
      </c>
      <c r="C48" s="407">
        <f>plan_statystyki!D102</f>
        <v>0</v>
      </c>
      <c r="D48" s="400">
        <f>plan_statystyki!E102</f>
        <v>440</v>
      </c>
      <c r="E48" s="121">
        <f>plan_statystyki!F102</f>
        <v>30</v>
      </c>
      <c r="F48" s="121">
        <f t="shared" si="9"/>
        <v>750</v>
      </c>
      <c r="G48" s="121">
        <f t="shared" si="10"/>
        <v>440</v>
      </c>
      <c r="H48" s="121">
        <f>plan_statystyki!G102</f>
        <v>392</v>
      </c>
      <c r="I48" s="121">
        <f>plan_statystyki!I102</f>
        <v>373</v>
      </c>
      <c r="J48" s="121"/>
      <c r="K48" s="121">
        <f>plan_statystyki!L102</f>
        <v>40</v>
      </c>
      <c r="L48" s="121">
        <f>plan_statystyki!Q102</f>
        <v>115</v>
      </c>
      <c r="M48" s="121">
        <f>plan_statystyki!V102</f>
        <v>165</v>
      </c>
      <c r="N48" s="121">
        <f>plan_statystyki!AA102</f>
        <v>70</v>
      </c>
      <c r="O48" s="121">
        <f>plan_statystyki!AF102</f>
        <v>50</v>
      </c>
    </row>
    <row r="49" spans="1:15" ht="15">
      <c r="B49" s="404" t="s">
        <v>246</v>
      </c>
      <c r="C49" s="407"/>
      <c r="D49" s="400"/>
      <c r="E49" s="400"/>
      <c r="F49" s="400"/>
      <c r="G49" s="14"/>
      <c r="H49" s="222"/>
      <c r="I49" s="222" t="s">
        <v>247</v>
      </c>
      <c r="J49" s="400"/>
      <c r="K49" s="222" t="s">
        <v>233</v>
      </c>
      <c r="L49" s="222" t="s">
        <v>248</v>
      </c>
      <c r="M49" s="222" t="s">
        <v>235</v>
      </c>
      <c r="N49" s="222" t="s">
        <v>249</v>
      </c>
      <c r="O49" s="416" t="s">
        <v>250</v>
      </c>
    </row>
    <row r="50" spans="1:15" ht="15">
      <c r="B50" s="404"/>
      <c r="C50" s="407"/>
      <c r="D50" s="400"/>
      <c r="E50" s="400"/>
      <c r="F50" s="400"/>
      <c r="G50" s="14"/>
      <c r="H50" s="415"/>
      <c r="I50" s="415">
        <f>I48/F48*100</f>
        <v>49.733333333333334</v>
      </c>
      <c r="J50" s="400"/>
      <c r="K50" s="415">
        <f>K48/$G$48*100</f>
        <v>9.0909090909090917</v>
      </c>
      <c r="L50" s="415">
        <f t="shared" ref="L50:O50" si="11">L48/$G$48*100</f>
        <v>26.136363636363637</v>
      </c>
      <c r="M50" s="415">
        <f t="shared" si="11"/>
        <v>37.5</v>
      </c>
      <c r="N50" s="415">
        <f>N48/$G$48*100</f>
        <v>15.909090909090908</v>
      </c>
      <c r="O50" s="415">
        <f t="shared" si="11"/>
        <v>11.363636363636363</v>
      </c>
    </row>
    <row r="51" spans="1:15">
      <c r="B51" s="397" t="str">
        <f>plan_statystyki!G104</f>
        <v>SEMESTR IV</v>
      </c>
      <c r="C51" s="397"/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</row>
    <row r="52" spans="1:15">
      <c r="A52" s="399" t="s">
        <v>240</v>
      </c>
      <c r="B52" s="408" t="str">
        <f>plan_statystyki!C109</f>
        <v>Onkologia skóry</v>
      </c>
      <c r="C52" s="407" t="str">
        <f>plan_statystyki!D109</f>
        <v>Samodzielna Pracownia Biologii Medycznej</v>
      </c>
      <c r="D52" s="400">
        <f>plan_statystyki!E109</f>
        <v>50</v>
      </c>
      <c r="E52" s="400">
        <f>plan_statystyki!F109</f>
        <v>3</v>
      </c>
      <c r="F52" s="400">
        <f t="shared" ref="F52:F62" si="12">E52*25</f>
        <v>75</v>
      </c>
      <c r="G52" s="14">
        <f t="shared" ref="G52:G62" si="13">D52</f>
        <v>50</v>
      </c>
      <c r="H52" s="400">
        <f>plan_statystyki!G109</f>
        <v>50</v>
      </c>
      <c r="I52" s="400">
        <f>plan_statystyki!I109</f>
        <v>25</v>
      </c>
      <c r="J52" s="400" t="str">
        <f>plan_statystyki!K109</f>
        <v>E ustny</v>
      </c>
      <c r="K52" s="400">
        <f>plan_statystyki!L109</f>
        <v>10</v>
      </c>
      <c r="L52" s="400">
        <f>plan_statystyki!Q109</f>
        <v>10</v>
      </c>
      <c r="M52" s="400">
        <f>plan_statystyki!V109</f>
        <v>30</v>
      </c>
      <c r="N52" s="400">
        <f>plan_statystyki!AA109</f>
        <v>0</v>
      </c>
      <c r="O52" s="400">
        <f>plan_statystyki!AF109</f>
        <v>0</v>
      </c>
    </row>
    <row r="53" spans="1:15">
      <c r="A53" s="403" t="s">
        <v>242</v>
      </c>
      <c r="B53" s="409" t="str">
        <f>plan_statystyki!C112</f>
        <v>Chirurgia plastyczna, pourazowa i estetyczna</v>
      </c>
      <c r="C53" s="407" t="str">
        <f>plan_statystyki!D112</f>
        <v>Katedra i Klinika Chirurgii Szczękowo-Twarzowej</v>
      </c>
      <c r="D53" s="400">
        <f>plan_statystyki!E112</f>
        <v>40</v>
      </c>
      <c r="E53" s="400">
        <f>plan_statystyki!F112</f>
        <v>3</v>
      </c>
      <c r="F53" s="400">
        <f t="shared" si="12"/>
        <v>75</v>
      </c>
      <c r="G53" s="14">
        <f t="shared" si="13"/>
        <v>40</v>
      </c>
      <c r="H53" s="400">
        <f>plan_statystyki!G112</f>
        <v>40</v>
      </c>
      <c r="I53" s="400">
        <f>plan_statystyki!I112</f>
        <v>35</v>
      </c>
      <c r="J53" s="400" t="str">
        <f>plan_statystyki!K112</f>
        <v>E</v>
      </c>
      <c r="K53" s="400">
        <f>plan_statystyki!L112</f>
        <v>10</v>
      </c>
      <c r="L53" s="400">
        <f>plan_statystyki!Q112</f>
        <v>10</v>
      </c>
      <c r="M53" s="400">
        <f>plan_statystyki!V112</f>
        <v>20</v>
      </c>
      <c r="N53" s="400">
        <f>plan_statystyki!AA112</f>
        <v>0</v>
      </c>
      <c r="O53" s="400">
        <f>plan_statystyki!AF112</f>
        <v>0</v>
      </c>
    </row>
    <row r="54" spans="1:15">
      <c r="A54" s="403" t="s">
        <v>242</v>
      </c>
      <c r="B54" s="409" t="str">
        <f>plan_statystyki!C113</f>
        <v>Asystent lekarza medycyny estetycznej</v>
      </c>
      <c r="C54" s="407" t="str">
        <f>plan_statystyki!D113</f>
        <v>Zakład Kosmetologii i Medycyny Estetycznej</v>
      </c>
      <c r="D54" s="400">
        <f>plan_statystyki!E113</f>
        <v>40</v>
      </c>
      <c r="E54" s="400">
        <f>plan_statystyki!F113</f>
        <v>3</v>
      </c>
      <c r="F54" s="400">
        <f t="shared" si="12"/>
        <v>75</v>
      </c>
      <c r="G54" s="14">
        <f t="shared" si="13"/>
        <v>40</v>
      </c>
      <c r="H54" s="400">
        <f>plan_statystyki!G113</f>
        <v>40</v>
      </c>
      <c r="I54" s="400">
        <f>plan_statystyki!I113</f>
        <v>35</v>
      </c>
      <c r="J54" s="400" t="str">
        <f>plan_statystyki!K113</f>
        <v>ZO</v>
      </c>
      <c r="K54" s="400">
        <f>plan_statystyki!L113</f>
        <v>10</v>
      </c>
      <c r="L54" s="400">
        <f>plan_statystyki!Q113</f>
        <v>10</v>
      </c>
      <c r="M54" s="400">
        <f>plan_statystyki!V113</f>
        <v>20</v>
      </c>
      <c r="N54" s="400">
        <f>plan_statystyki!AA113</f>
        <v>0</v>
      </c>
      <c r="O54" s="400">
        <f>plan_statystyki!AF113</f>
        <v>0</v>
      </c>
    </row>
    <row r="55" spans="1:15" ht="14.45" customHeight="1">
      <c r="B55" s="506" t="str">
        <f>plan_statystyki!C115</f>
        <v>Seminarium magisterskie i informacja naukowa</v>
      </c>
      <c r="C55" s="407" t="str">
        <f>plan_statystyki!D115</f>
        <v xml:space="preserve">Katedra i Zakład Chemii Leków </v>
      </c>
      <c r="D55" s="400">
        <f>plan_statystyki!E115</f>
        <v>15</v>
      </c>
      <c r="E55" s="405">
        <f>plan_statystyki!F115</f>
        <v>2</v>
      </c>
      <c r="F55" s="400">
        <f t="shared" si="12"/>
        <v>50</v>
      </c>
      <c r="G55" s="14">
        <f t="shared" si="13"/>
        <v>15</v>
      </c>
      <c r="H55" s="400">
        <f>plan_statystyki!G115</f>
        <v>20</v>
      </c>
      <c r="I55" s="400">
        <f>plan_statystyki!I115</f>
        <v>30</v>
      </c>
      <c r="J55" s="505" t="str">
        <f>plan_statystyki!K115</f>
        <v>ZO</v>
      </c>
      <c r="K55" s="400">
        <f>plan_statystyki!L115</f>
        <v>0</v>
      </c>
      <c r="L55" s="400">
        <f>plan_statystyki!Q115</f>
        <v>0</v>
      </c>
      <c r="M55" s="400">
        <f>plan_statystyki!V115</f>
        <v>15</v>
      </c>
      <c r="N55" s="400">
        <f>plan_statystyki!AA115</f>
        <v>0</v>
      </c>
      <c r="O55" s="400">
        <f>plan_statystyki!AF115</f>
        <v>0</v>
      </c>
    </row>
    <row r="56" spans="1:15">
      <c r="A56" s="403" t="s">
        <v>242</v>
      </c>
      <c r="B56" s="506"/>
      <c r="C56" s="407" t="str">
        <f>plan_statystyki!D116</f>
        <v>Biblioteka Główna UM</v>
      </c>
      <c r="D56" s="400">
        <f>plan_statystyki!E116</f>
        <v>5</v>
      </c>
      <c r="E56" s="405">
        <f>plan_statystyki!F116</f>
        <v>0</v>
      </c>
      <c r="F56" s="400">
        <f t="shared" si="12"/>
        <v>0</v>
      </c>
      <c r="G56" s="14">
        <f t="shared" si="13"/>
        <v>5</v>
      </c>
      <c r="H56" s="400">
        <f>plan_statystyki!G116</f>
        <v>0</v>
      </c>
      <c r="I56" s="400">
        <f>plan_statystyki!I116</f>
        <v>0</v>
      </c>
      <c r="J56" s="505"/>
      <c r="K56" s="400">
        <f>plan_statystyki!L116</f>
        <v>5</v>
      </c>
      <c r="L56" s="400">
        <f>plan_statystyki!Q116</f>
        <v>0</v>
      </c>
      <c r="M56" s="400">
        <f>plan_statystyki!V116</f>
        <v>0</v>
      </c>
      <c r="N56" s="400">
        <f>plan_statystyki!AA116</f>
        <v>0</v>
      </c>
      <c r="O56" s="400">
        <f>plan_statystyki!AF116</f>
        <v>0</v>
      </c>
    </row>
    <row r="57" spans="1:15">
      <c r="A57" s="403" t="s">
        <v>242</v>
      </c>
      <c r="B57" s="409" t="str">
        <f>plan_statystyki!C117</f>
        <v>Praca magisterska</v>
      </c>
      <c r="C57" s="407" t="str">
        <f>plan_statystyki!D117</f>
        <v xml:space="preserve">Jednostka prowadząca </v>
      </c>
      <c r="D57" s="400">
        <f>plan_statystyki!E117</f>
        <v>150</v>
      </c>
      <c r="E57" s="400">
        <f>plan_statystyki!F117</f>
        <v>10</v>
      </c>
      <c r="F57" s="400">
        <f t="shared" si="12"/>
        <v>250</v>
      </c>
      <c r="G57" s="14">
        <f t="shared" si="13"/>
        <v>150</v>
      </c>
      <c r="H57" s="400">
        <f>plan_statystyki!G117</f>
        <v>150</v>
      </c>
      <c r="I57" s="400">
        <f>plan_statystyki!I117</f>
        <v>100</v>
      </c>
      <c r="J57" s="400" t="str">
        <f>plan_statystyki!K117</f>
        <v>ZO</v>
      </c>
      <c r="K57" s="400">
        <f>plan_statystyki!L117</f>
        <v>0</v>
      </c>
      <c r="L57" s="400">
        <f>plan_statystyki!Q117</f>
        <v>75</v>
      </c>
      <c r="M57" s="400">
        <f>plan_statystyki!V117</f>
        <v>75</v>
      </c>
      <c r="N57" s="400">
        <f>plan_statystyki!AA117</f>
        <v>0</v>
      </c>
      <c r="O57" s="400">
        <f>plan_statystyki!AF117</f>
        <v>0</v>
      </c>
    </row>
    <row r="58" spans="1:15">
      <c r="A58" s="403" t="s">
        <v>242</v>
      </c>
      <c r="B58" s="409" t="str">
        <f>plan_statystyki!C118</f>
        <v>Egzamin dyplomowy</v>
      </c>
      <c r="C58" s="407" t="str">
        <f>plan_statystyki!D118</f>
        <v xml:space="preserve">Jednostka prowadząca </v>
      </c>
      <c r="D58" s="400">
        <f>plan_statystyki!E118</f>
        <v>1</v>
      </c>
      <c r="E58" s="400">
        <f>plan_statystyki!F118</f>
        <v>3</v>
      </c>
      <c r="F58" s="400">
        <f t="shared" si="12"/>
        <v>75</v>
      </c>
      <c r="G58" s="14">
        <f t="shared" si="13"/>
        <v>1</v>
      </c>
      <c r="H58" s="400">
        <f>plan_statystyki!G118</f>
        <v>1</v>
      </c>
      <c r="I58" s="400">
        <f>plan_statystyki!I118</f>
        <v>74</v>
      </c>
      <c r="J58" s="400" t="str">
        <f>plan_statystyki!K118</f>
        <v xml:space="preserve">E </v>
      </c>
      <c r="K58" s="400">
        <f>plan_statystyki!L118</f>
        <v>0</v>
      </c>
      <c r="L58" s="400">
        <f>plan_statystyki!Q118</f>
        <v>0</v>
      </c>
      <c r="M58" s="400">
        <f>plan_statystyki!V118</f>
        <v>1</v>
      </c>
      <c r="N58" s="400">
        <f>plan_statystyki!AA118</f>
        <v>0</v>
      </c>
      <c r="O58" s="400">
        <f>plan_statystyki!AF118</f>
        <v>0</v>
      </c>
    </row>
    <row r="59" spans="1:15">
      <c r="A59" s="2" t="s">
        <v>244</v>
      </c>
      <c r="B59" s="410" t="str">
        <f>plan_statystyki!C122</f>
        <v>Kosmetologia onkologiczna</v>
      </c>
      <c r="C59" s="407" t="str">
        <f>plan_statystyki!D122</f>
        <v>Zakład Kosmetologii i Medycyny Estetycznej</v>
      </c>
      <c r="D59" s="400">
        <f>plan_statystyki!E122</f>
        <v>30</v>
      </c>
      <c r="E59" s="400">
        <f>plan_statystyki!F122</f>
        <v>2</v>
      </c>
      <c r="F59" s="400">
        <f t="shared" si="12"/>
        <v>50</v>
      </c>
      <c r="G59" s="14">
        <f t="shared" si="13"/>
        <v>30</v>
      </c>
      <c r="H59" s="400">
        <f>plan_statystyki!G122</f>
        <v>30</v>
      </c>
      <c r="I59" s="400">
        <f>plan_statystyki!I122</f>
        <v>20</v>
      </c>
      <c r="J59" s="400" t="str">
        <f>plan_statystyki!K122</f>
        <v>ZO</v>
      </c>
      <c r="K59" s="400">
        <f>plan_statystyki!L122</f>
        <v>0</v>
      </c>
      <c r="L59" s="400">
        <f>plan_statystyki!Q122</f>
        <v>10</v>
      </c>
      <c r="M59" s="400">
        <f>plan_statystyki!V122</f>
        <v>20</v>
      </c>
      <c r="N59" s="400">
        <f>plan_statystyki!AA122</f>
        <v>0</v>
      </c>
      <c r="O59" s="400">
        <f>plan_statystyki!AF122</f>
        <v>0</v>
      </c>
    </row>
    <row r="60" spans="1:15">
      <c r="A60" s="2" t="s">
        <v>251</v>
      </c>
      <c r="B60" s="412" t="str">
        <f>plan_statystyki!C123</f>
        <v>Psychologia piękna</v>
      </c>
      <c r="C60" s="407" t="str">
        <f>plan_statystyki!D123</f>
        <v>Zakład Kosmetologii i Medycyny Estetycznej</v>
      </c>
      <c r="D60" s="400">
        <f>plan_statystyki!E123</f>
        <v>20</v>
      </c>
      <c r="E60" s="400">
        <f>plan_statystyki!F123</f>
        <v>1</v>
      </c>
      <c r="F60" s="400">
        <f t="shared" si="12"/>
        <v>25</v>
      </c>
      <c r="G60" s="14">
        <f t="shared" si="13"/>
        <v>20</v>
      </c>
      <c r="H60" s="400">
        <f>plan_statystyki!G123</f>
        <v>20</v>
      </c>
      <c r="I60" s="400">
        <f>plan_statystyki!I123</f>
        <v>5</v>
      </c>
      <c r="J60" s="400" t="str">
        <f>plan_statystyki!K123</f>
        <v>ZO</v>
      </c>
      <c r="K60" s="400">
        <f>plan_statystyki!L123</f>
        <v>0</v>
      </c>
      <c r="L60" s="400">
        <f>plan_statystyki!Q123</f>
        <v>0</v>
      </c>
      <c r="M60" s="400">
        <f>plan_statystyki!V123</f>
        <v>20</v>
      </c>
      <c r="N60" s="400">
        <f>plan_statystyki!AA123</f>
        <v>0</v>
      </c>
      <c r="O60" s="400">
        <f>plan_statystyki!AF123</f>
        <v>0</v>
      </c>
    </row>
    <row r="61" spans="1:15">
      <c r="A61" s="2" t="s">
        <v>252</v>
      </c>
      <c r="B61" s="413" t="str">
        <f>plan_statystyki!C126</f>
        <v>Fakultety wolne  - do wyboru 3 ECTS</v>
      </c>
      <c r="C61" s="407"/>
      <c r="D61" s="400">
        <f>plan_statystyki!E126</f>
        <v>30</v>
      </c>
      <c r="E61" s="400">
        <f>plan_statystyki!F126</f>
        <v>3</v>
      </c>
      <c r="F61" s="400">
        <f t="shared" si="12"/>
        <v>75</v>
      </c>
      <c r="G61" s="14">
        <f t="shared" si="13"/>
        <v>30</v>
      </c>
      <c r="H61" s="400">
        <f>plan_statystyki!G126</f>
        <v>30</v>
      </c>
      <c r="I61" s="400">
        <f>plan_statystyki!I126</f>
        <v>45</v>
      </c>
      <c r="J61" s="400" t="str">
        <f>plan_statystyki!K126</f>
        <v>Z</v>
      </c>
      <c r="K61" s="400">
        <f>plan_statystyki!L126</f>
        <v>0</v>
      </c>
      <c r="L61" s="400">
        <f>plan_statystyki!Q126</f>
        <v>0</v>
      </c>
      <c r="M61" s="400">
        <f>plan_statystyki!V126</f>
        <v>30</v>
      </c>
      <c r="N61" s="400">
        <f>plan_statystyki!AA126</f>
        <v>0</v>
      </c>
      <c r="O61" s="400">
        <f>plan_statystyki!AF126</f>
        <v>0</v>
      </c>
    </row>
    <row r="62" spans="1:15">
      <c r="B62" s="404" t="s">
        <v>245</v>
      </c>
      <c r="C62" s="407"/>
      <c r="D62" s="400">
        <f>plan_statystyki!E127</f>
        <v>381</v>
      </c>
      <c r="E62" s="121">
        <f>plan_statystyki!F127</f>
        <v>30</v>
      </c>
      <c r="F62" s="121">
        <f t="shared" si="12"/>
        <v>750</v>
      </c>
      <c r="G62" s="121">
        <f t="shared" si="13"/>
        <v>381</v>
      </c>
      <c r="H62" s="121">
        <f>plan_statystyki!G127</f>
        <v>381</v>
      </c>
      <c r="I62" s="121">
        <f>plan_statystyki!I127</f>
        <v>369</v>
      </c>
      <c r="J62" s="121"/>
      <c r="K62" s="121">
        <f>plan_statystyki!L127</f>
        <v>35</v>
      </c>
      <c r="L62" s="121">
        <f>plan_statystyki!Q127</f>
        <v>115</v>
      </c>
      <c r="M62" s="121">
        <f>plan_statystyki!V127</f>
        <v>231</v>
      </c>
      <c r="N62" s="121">
        <f>plan_statystyki!AA127</f>
        <v>0</v>
      </c>
      <c r="O62" s="121">
        <f>plan_statystyki!AF127</f>
        <v>0</v>
      </c>
    </row>
    <row r="63" spans="1:15" ht="15">
      <c r="B63" s="399" t="s">
        <v>246</v>
      </c>
      <c r="H63" s="222"/>
      <c r="I63" s="222" t="s">
        <v>247</v>
      </c>
      <c r="J63" s="400"/>
      <c r="K63" s="222" t="s">
        <v>233</v>
      </c>
      <c r="L63" s="222" t="s">
        <v>248</v>
      </c>
      <c r="M63" s="222" t="s">
        <v>235</v>
      </c>
      <c r="N63" s="222" t="s">
        <v>249</v>
      </c>
      <c r="O63" s="416" t="s">
        <v>250</v>
      </c>
    </row>
    <row r="64" spans="1:15" ht="15">
      <c r="H64" s="415"/>
      <c r="I64" s="415">
        <f>I62/F62*100</f>
        <v>49.2</v>
      </c>
      <c r="J64" s="400"/>
      <c r="K64" s="415">
        <f>K62/$G$62*100</f>
        <v>9.1863517060367457</v>
      </c>
      <c r="L64" s="415">
        <f t="shared" ref="L64:O64" si="14">L62/$G$62*100</f>
        <v>30.183727034120732</v>
      </c>
      <c r="M64" s="415">
        <f t="shared" si="14"/>
        <v>60.629921259842526</v>
      </c>
      <c r="N64" s="415">
        <f t="shared" si="14"/>
        <v>0</v>
      </c>
      <c r="O64" s="415">
        <f t="shared" si="14"/>
        <v>0</v>
      </c>
    </row>
    <row r="65" spans="2:2">
      <c r="B65" s="2" t="s">
        <v>253</v>
      </c>
    </row>
    <row r="66" spans="2:2">
      <c r="B66" s="2" t="s">
        <v>254</v>
      </c>
    </row>
    <row r="67" spans="2:2">
      <c r="B67" s="2" t="s">
        <v>255</v>
      </c>
    </row>
    <row r="68" spans="2:2">
      <c r="B68" s="2" t="s">
        <v>256</v>
      </c>
    </row>
    <row r="69" spans="2:2">
      <c r="B69" s="2" t="s">
        <v>257</v>
      </c>
    </row>
    <row r="70" spans="2:2">
      <c r="B70" s="2" t="s">
        <v>258</v>
      </c>
    </row>
  </sheetData>
  <mergeCells count="4">
    <mergeCell ref="J10:J11"/>
    <mergeCell ref="B55:B56"/>
    <mergeCell ref="J26:J27"/>
    <mergeCell ref="J55:J56"/>
  </mergeCells>
  <pageMargins left="0.7" right="0.7" top="0.75" bottom="0.75" header="0.3" footer="0.3"/>
  <pageSetup paperSize="9" scale="3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workbookViewId="0">
      <selection activeCell="B28" sqref="B28"/>
    </sheetView>
  </sheetViews>
  <sheetFormatPr defaultColWidth="8.85546875" defaultRowHeight="15"/>
  <cols>
    <col min="1" max="1" width="4.7109375" customWidth="1"/>
    <col min="2" max="2" width="62.5703125" customWidth="1"/>
    <col min="3" max="3" width="5.7109375" customWidth="1"/>
    <col min="4" max="4" width="9.28515625" customWidth="1"/>
    <col min="5" max="5" width="10.5703125" style="436" customWidth="1"/>
    <col min="6" max="6" width="18.7109375" customWidth="1"/>
    <col min="7" max="7" width="4.28515625" customWidth="1"/>
    <col min="8" max="8" width="62" customWidth="1"/>
  </cols>
  <sheetData>
    <row r="1" spans="1:10" ht="25.15" customHeight="1">
      <c r="A1" s="510" t="s">
        <v>259</v>
      </c>
      <c r="B1" s="510"/>
      <c r="C1" s="510"/>
      <c r="D1" s="510"/>
      <c r="E1" s="510"/>
      <c r="F1" s="510"/>
      <c r="H1" s="511" t="s">
        <v>260</v>
      </c>
    </row>
    <row r="2" spans="1:10" ht="14.45" customHeight="1">
      <c r="A2" s="512" t="s">
        <v>261</v>
      </c>
      <c r="B2" s="512"/>
      <c r="C2" s="512"/>
      <c r="D2" s="512"/>
      <c r="E2" s="512"/>
      <c r="F2" s="512"/>
      <c r="H2" s="511"/>
    </row>
    <row r="3" spans="1:10">
      <c r="A3" s="426" t="s">
        <v>262</v>
      </c>
      <c r="B3" s="426" t="s">
        <v>263</v>
      </c>
      <c r="C3" s="427" t="s">
        <v>264</v>
      </c>
      <c r="D3" s="427" t="s">
        <v>265</v>
      </c>
      <c r="E3" s="428" t="s">
        <v>266</v>
      </c>
      <c r="F3" s="427" t="s">
        <v>267</v>
      </c>
      <c r="H3" s="511"/>
    </row>
    <row r="4" spans="1:10">
      <c r="A4" s="429" t="s">
        <v>268</v>
      </c>
      <c r="B4" s="430" t="s">
        <v>269</v>
      </c>
      <c r="C4" s="144" t="s">
        <v>270</v>
      </c>
      <c r="D4" s="144">
        <v>1</v>
      </c>
      <c r="E4" s="431" t="s">
        <v>271</v>
      </c>
      <c r="F4" s="144" t="s">
        <v>272</v>
      </c>
      <c r="H4" s="252" t="s">
        <v>273</v>
      </c>
    </row>
    <row r="5" spans="1:10">
      <c r="A5" s="429" t="s">
        <v>274</v>
      </c>
      <c r="B5" s="432" t="s">
        <v>275</v>
      </c>
      <c r="C5" s="144" t="s">
        <v>270</v>
      </c>
      <c r="D5" s="144">
        <v>1</v>
      </c>
      <c r="E5" s="431" t="s">
        <v>276</v>
      </c>
      <c r="F5" s="144" t="s">
        <v>277</v>
      </c>
      <c r="H5" s="432" t="s">
        <v>29</v>
      </c>
    </row>
    <row r="6" spans="1:10">
      <c r="A6" s="429" t="s">
        <v>278</v>
      </c>
      <c r="B6" s="432" t="s">
        <v>279</v>
      </c>
      <c r="C6" s="144" t="s">
        <v>270</v>
      </c>
      <c r="D6" s="144">
        <v>1</v>
      </c>
      <c r="E6" s="431" t="s">
        <v>276</v>
      </c>
      <c r="F6" s="144" t="s">
        <v>277</v>
      </c>
      <c r="H6" s="289" t="s">
        <v>280</v>
      </c>
      <c r="I6" s="5" t="s">
        <v>281</v>
      </c>
      <c r="J6" s="5"/>
    </row>
    <row r="7" spans="1:10" ht="14.45" customHeight="1">
      <c r="A7" s="429" t="s">
        <v>282</v>
      </c>
      <c r="B7" t="s">
        <v>283</v>
      </c>
      <c r="C7" s="144" t="s">
        <v>270</v>
      </c>
      <c r="D7" s="144">
        <v>1</v>
      </c>
      <c r="E7" s="431" t="s">
        <v>276</v>
      </c>
      <c r="F7" s="144" t="s">
        <v>277</v>
      </c>
      <c r="H7" s="252" t="s">
        <v>76</v>
      </c>
    </row>
    <row r="8" spans="1:10">
      <c r="A8" s="429" t="s">
        <v>284</v>
      </c>
      <c r="B8" s="252" t="s">
        <v>285</v>
      </c>
      <c r="C8" s="144" t="s">
        <v>270</v>
      </c>
      <c r="D8" s="144">
        <v>1</v>
      </c>
      <c r="E8" s="431" t="s">
        <v>276</v>
      </c>
      <c r="F8" s="144" t="s">
        <v>277</v>
      </c>
      <c r="H8" s="252" t="s">
        <v>35</v>
      </c>
    </row>
    <row r="10" spans="1:10" ht="22.9" customHeight="1">
      <c r="A10" s="512" t="s">
        <v>286</v>
      </c>
      <c r="B10" s="512"/>
      <c r="C10" s="512"/>
      <c r="D10" s="512"/>
      <c r="E10" s="512"/>
      <c r="F10" s="512"/>
    </row>
    <row r="11" spans="1:10" ht="13.9" customHeight="1">
      <c r="A11" s="426" t="s">
        <v>262</v>
      </c>
      <c r="B11" s="426" t="s">
        <v>263</v>
      </c>
      <c r="C11" s="427" t="s">
        <v>264</v>
      </c>
      <c r="D11" s="427" t="s">
        <v>265</v>
      </c>
      <c r="E11" s="428" t="s">
        <v>266</v>
      </c>
      <c r="F11" s="427" t="s">
        <v>267</v>
      </c>
    </row>
    <row r="12" spans="1:10" ht="13.9" customHeight="1">
      <c r="A12" s="429" t="s">
        <v>268</v>
      </c>
      <c r="B12" s="430" t="s">
        <v>287</v>
      </c>
      <c r="C12" s="144" t="s">
        <v>270</v>
      </c>
      <c r="D12" s="144">
        <v>2</v>
      </c>
      <c r="E12" s="431" t="s">
        <v>276</v>
      </c>
      <c r="F12" s="144" t="s">
        <v>277</v>
      </c>
      <c r="H12" s="432" t="s">
        <v>288</v>
      </c>
    </row>
    <row r="13" spans="1:10" ht="13.9" customHeight="1">
      <c r="A13" s="429" t="s">
        <v>274</v>
      </c>
      <c r="B13" s="432" t="s">
        <v>289</v>
      </c>
      <c r="C13" s="144" t="s">
        <v>270</v>
      </c>
      <c r="D13" s="144">
        <v>2</v>
      </c>
      <c r="E13" s="431" t="s">
        <v>276</v>
      </c>
      <c r="F13" s="144" t="s">
        <v>277</v>
      </c>
      <c r="H13" s="432" t="s">
        <v>29</v>
      </c>
    </row>
    <row r="14" spans="1:10" ht="13.9" customHeight="1">
      <c r="A14" s="429" t="s">
        <v>278</v>
      </c>
      <c r="B14" s="430" t="s">
        <v>290</v>
      </c>
      <c r="C14" s="144" t="s">
        <v>270</v>
      </c>
      <c r="D14" s="144">
        <v>2</v>
      </c>
      <c r="E14" s="431" t="s">
        <v>276</v>
      </c>
      <c r="F14" s="144" t="s">
        <v>277</v>
      </c>
      <c r="H14" s="252" t="s">
        <v>35</v>
      </c>
    </row>
    <row r="15" spans="1:10" ht="13.9" customHeight="1">
      <c r="A15" s="429" t="s">
        <v>282</v>
      </c>
      <c r="B15" s="104" t="s">
        <v>291</v>
      </c>
      <c r="C15" s="144" t="s">
        <v>270</v>
      </c>
      <c r="D15" s="144">
        <v>2</v>
      </c>
      <c r="E15" s="431" t="s">
        <v>276</v>
      </c>
      <c r="F15" s="144" t="s">
        <v>277</v>
      </c>
      <c r="H15" s="252" t="s">
        <v>35</v>
      </c>
    </row>
    <row r="16" spans="1:10" ht="13.9" customHeight="1">
      <c r="A16" s="429" t="s">
        <v>284</v>
      </c>
      <c r="B16" s="252" t="s">
        <v>292</v>
      </c>
      <c r="C16" s="144" t="s">
        <v>270</v>
      </c>
      <c r="D16" s="144">
        <v>2</v>
      </c>
      <c r="E16" s="431" t="s">
        <v>276</v>
      </c>
      <c r="F16" s="144" t="s">
        <v>277</v>
      </c>
      <c r="H16" s="252" t="s">
        <v>35</v>
      </c>
    </row>
    <row r="18" spans="1:8" ht="40.15" customHeight="1">
      <c r="A18" s="513" t="s">
        <v>293</v>
      </c>
      <c r="B18" s="513"/>
      <c r="C18" s="513"/>
      <c r="D18" s="513"/>
      <c r="E18" s="513"/>
      <c r="F18" s="513"/>
    </row>
    <row r="19" spans="1:8" ht="13.9" customHeight="1">
      <c r="A19" s="426" t="s">
        <v>262</v>
      </c>
      <c r="B19" s="426" t="s">
        <v>263</v>
      </c>
      <c r="C19" s="427" t="s">
        <v>264</v>
      </c>
      <c r="D19" s="427" t="s">
        <v>265</v>
      </c>
      <c r="E19" s="428" t="s">
        <v>266</v>
      </c>
      <c r="F19" s="427" t="s">
        <v>267</v>
      </c>
    </row>
    <row r="20" spans="1:8" ht="29.45" customHeight="1">
      <c r="A20" s="429" t="s">
        <v>268</v>
      </c>
      <c r="B20" s="136" t="s">
        <v>294</v>
      </c>
      <c r="C20" s="144" t="s">
        <v>295</v>
      </c>
      <c r="D20" s="144">
        <v>3</v>
      </c>
      <c r="E20" s="431" t="s">
        <v>296</v>
      </c>
      <c r="F20" s="144" t="s">
        <v>297</v>
      </c>
      <c r="H20" s="252" t="s">
        <v>298</v>
      </c>
    </row>
    <row r="21" spans="1:8" ht="28.15" customHeight="1">
      <c r="A21" s="429" t="s">
        <v>274</v>
      </c>
      <c r="B21" s="432" t="s">
        <v>299</v>
      </c>
      <c r="C21" s="144" t="s">
        <v>295</v>
      </c>
      <c r="D21" s="144">
        <v>3</v>
      </c>
      <c r="E21" s="431" t="s">
        <v>296</v>
      </c>
      <c r="F21" s="144" t="s">
        <v>297</v>
      </c>
      <c r="H21" s="252" t="s">
        <v>298</v>
      </c>
    </row>
    <row r="22" spans="1:8">
      <c r="A22" s="433"/>
      <c r="B22" s="104"/>
      <c r="C22" s="140"/>
      <c r="D22" s="140"/>
      <c r="E22" s="434"/>
      <c r="F22" s="140"/>
    </row>
    <row r="23" spans="1:8" ht="30" customHeight="1">
      <c r="A23" s="507" t="s">
        <v>300</v>
      </c>
      <c r="B23" s="508"/>
      <c r="C23" s="508"/>
      <c r="D23" s="508"/>
      <c r="E23" s="508"/>
      <c r="F23" s="509"/>
    </row>
    <row r="24" spans="1:8" ht="13.9" customHeight="1">
      <c r="A24" s="426" t="s">
        <v>262</v>
      </c>
      <c r="B24" s="426" t="s">
        <v>263</v>
      </c>
      <c r="C24" s="427" t="s">
        <v>264</v>
      </c>
      <c r="D24" s="427" t="s">
        <v>265</v>
      </c>
      <c r="E24" s="428" t="s">
        <v>266</v>
      </c>
      <c r="F24" s="427" t="s">
        <v>267</v>
      </c>
    </row>
    <row r="25" spans="1:8" ht="13.9" customHeight="1">
      <c r="A25" s="429" t="s">
        <v>268</v>
      </c>
      <c r="B25" s="104" t="s">
        <v>301</v>
      </c>
      <c r="C25" s="435" t="s">
        <v>295</v>
      </c>
      <c r="D25" s="435">
        <v>4</v>
      </c>
      <c r="E25" s="431" t="s">
        <v>276</v>
      </c>
      <c r="F25" s="144" t="s">
        <v>277</v>
      </c>
      <c r="H25" s="252" t="s">
        <v>35</v>
      </c>
    </row>
    <row r="26" spans="1:8" ht="13.9" customHeight="1">
      <c r="A26" s="429" t="s">
        <v>274</v>
      </c>
      <c r="B26" s="430" t="s">
        <v>302</v>
      </c>
      <c r="C26" s="144" t="s">
        <v>295</v>
      </c>
      <c r="D26" s="144">
        <v>4</v>
      </c>
      <c r="E26" s="431" t="s">
        <v>276</v>
      </c>
      <c r="F26" s="144" t="s">
        <v>277</v>
      </c>
      <c r="H26" s="252" t="s">
        <v>35</v>
      </c>
    </row>
    <row r="27" spans="1:8" ht="13.9" customHeight="1">
      <c r="A27" s="429" t="s">
        <v>278</v>
      </c>
      <c r="B27" s="430" t="s">
        <v>303</v>
      </c>
      <c r="C27" s="144" t="s">
        <v>295</v>
      </c>
      <c r="D27" s="144">
        <v>4</v>
      </c>
      <c r="E27" s="431" t="s">
        <v>276</v>
      </c>
      <c r="F27" s="144" t="s">
        <v>277</v>
      </c>
      <c r="H27" s="252" t="s">
        <v>35</v>
      </c>
    </row>
    <row r="28" spans="1:8" ht="12.6" customHeight="1">
      <c r="A28" s="429" t="s">
        <v>282</v>
      </c>
      <c r="B28" s="430" t="s">
        <v>304</v>
      </c>
      <c r="C28" s="144" t="s">
        <v>295</v>
      </c>
      <c r="D28" s="144">
        <v>4</v>
      </c>
      <c r="E28" s="431" t="s">
        <v>276</v>
      </c>
      <c r="F28" s="144" t="s">
        <v>277</v>
      </c>
      <c r="H28" s="252" t="s">
        <v>35</v>
      </c>
    </row>
    <row r="29" spans="1:8" ht="13.9" customHeight="1">
      <c r="A29" s="429" t="s">
        <v>284</v>
      </c>
      <c r="B29" s="430" t="s">
        <v>305</v>
      </c>
      <c r="C29" s="144" t="s">
        <v>295</v>
      </c>
      <c r="D29" s="144">
        <v>4</v>
      </c>
      <c r="E29" s="431" t="s">
        <v>276</v>
      </c>
      <c r="F29" s="144" t="s">
        <v>277</v>
      </c>
      <c r="H29" s="252" t="s">
        <v>35</v>
      </c>
    </row>
    <row r="30" spans="1:8" ht="13.9" customHeight="1">
      <c r="A30" s="429" t="s">
        <v>306</v>
      </c>
      <c r="B30" s="432" t="s">
        <v>307</v>
      </c>
      <c r="C30" s="144" t="s">
        <v>295</v>
      </c>
      <c r="D30" s="144">
        <v>4</v>
      </c>
      <c r="E30" s="431" t="s">
        <v>276</v>
      </c>
      <c r="F30" s="144" t="s">
        <v>277</v>
      </c>
      <c r="H30" s="252" t="s">
        <v>35</v>
      </c>
    </row>
  </sheetData>
  <mergeCells count="6">
    <mergeCell ref="A23:F23"/>
    <mergeCell ref="A1:F1"/>
    <mergeCell ref="H1:H3"/>
    <mergeCell ref="A2:F2"/>
    <mergeCell ref="A10:F10"/>
    <mergeCell ref="A18:F18"/>
  </mergeCells>
  <pageMargins left="0.7" right="0.7" top="0.75" bottom="0.75" header="0.3" footer="0.3"/>
  <pageSetup paperSize="9" scale="4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72"/>
  <sheetViews>
    <sheetView topLeftCell="J18" zoomScale="130" zoomScaleNormal="130" workbookViewId="0">
      <selection activeCell="N24" sqref="N24"/>
    </sheetView>
  </sheetViews>
  <sheetFormatPr defaultRowHeight="15"/>
  <cols>
    <col min="1" max="1" width="55.28515625" style="1" customWidth="1"/>
    <col min="2" max="2" width="21.85546875" customWidth="1"/>
    <col min="3" max="3" width="24.42578125" customWidth="1"/>
    <col min="4" max="4" width="19.28515625" customWidth="1"/>
    <col min="5" max="5" width="22.28515625" customWidth="1"/>
    <col min="6" max="6" width="21.7109375" style="2" customWidth="1"/>
    <col min="7" max="7" width="36.5703125" style="2" customWidth="1"/>
    <col min="8" max="8" width="38" style="2" customWidth="1"/>
    <col min="9" max="10" width="26.42578125" style="2" customWidth="1"/>
    <col min="11" max="11" width="3.7109375" customWidth="1"/>
    <col min="12" max="12" width="49.28515625" style="437" customWidth="1"/>
    <col min="13" max="13" width="28.7109375" style="437" customWidth="1"/>
    <col min="14" max="14" width="9.140625" style="142"/>
  </cols>
  <sheetData>
    <row r="1" spans="1:17">
      <c r="A1" s="447" t="s">
        <v>308</v>
      </c>
      <c r="B1" s="3" t="s">
        <v>309</v>
      </c>
      <c r="C1" s="3" t="s">
        <v>310</v>
      </c>
      <c r="D1" s="3" t="s">
        <v>311</v>
      </c>
      <c r="E1" s="3" t="s">
        <v>312</v>
      </c>
      <c r="F1" s="3" t="s">
        <v>313</v>
      </c>
      <c r="G1" s="3" t="s">
        <v>314</v>
      </c>
      <c r="H1" s="3" t="s">
        <v>315</v>
      </c>
      <c r="I1" s="3" t="s">
        <v>316</v>
      </c>
      <c r="J1" s="2" t="s">
        <v>317</v>
      </c>
      <c r="L1" s="439" t="s">
        <v>318</v>
      </c>
      <c r="M1" s="354" t="s">
        <v>319</v>
      </c>
      <c r="N1" s="448" t="s">
        <v>7</v>
      </c>
      <c r="O1" s="346"/>
      <c r="P1" s="346"/>
      <c r="Q1" s="346"/>
    </row>
    <row r="2" spans="1:17">
      <c r="A2" s="1" t="s">
        <v>320</v>
      </c>
      <c r="B2" s="352" t="s">
        <v>321</v>
      </c>
      <c r="C2" s="2" t="s">
        <v>322</v>
      </c>
      <c r="D2" s="352" t="s">
        <v>323</v>
      </c>
      <c r="E2" s="352" t="s">
        <v>324</v>
      </c>
      <c r="F2" s="352" t="s">
        <v>325</v>
      </c>
      <c r="G2" s="2" t="s">
        <v>326</v>
      </c>
      <c r="H2" s="2" t="s">
        <v>327</v>
      </c>
      <c r="I2" s="2" t="s">
        <v>328</v>
      </c>
      <c r="J2" s="446" t="s">
        <v>329</v>
      </c>
      <c r="L2" s="440" t="s">
        <v>63</v>
      </c>
      <c r="M2" s="5" t="s">
        <v>329</v>
      </c>
      <c r="N2" s="448">
        <v>4</v>
      </c>
    </row>
    <row r="3" spans="1:17">
      <c r="A3" s="1" t="s">
        <v>330</v>
      </c>
      <c r="B3" s="2" t="s">
        <v>331</v>
      </c>
      <c r="C3" s="2" t="s">
        <v>332</v>
      </c>
      <c r="D3" s="352" t="s">
        <v>333</v>
      </c>
      <c r="E3" s="2" t="s">
        <v>334</v>
      </c>
      <c r="G3" s="352" t="s">
        <v>335</v>
      </c>
      <c r="H3" s="2" t="s">
        <v>336</v>
      </c>
      <c r="I3" s="2" t="s">
        <v>337</v>
      </c>
      <c r="J3" s="446" t="s">
        <v>338</v>
      </c>
      <c r="L3" s="440" t="s">
        <v>90</v>
      </c>
      <c r="M3" s="5" t="s">
        <v>338</v>
      </c>
      <c r="N3" s="448">
        <v>3</v>
      </c>
      <c r="O3" s="346"/>
      <c r="P3" s="346"/>
      <c r="Q3" s="346"/>
    </row>
    <row r="4" spans="1:17">
      <c r="A4" s="1" t="s">
        <v>339</v>
      </c>
      <c r="B4" s="2"/>
      <c r="C4" s="2" t="s">
        <v>340</v>
      </c>
      <c r="D4" s="352" t="s">
        <v>341</v>
      </c>
      <c r="E4" s="2" t="s">
        <v>342</v>
      </c>
      <c r="G4" s="2" t="s">
        <v>343</v>
      </c>
      <c r="J4" s="446" t="s">
        <v>344</v>
      </c>
      <c r="L4" s="440" t="s">
        <v>119</v>
      </c>
      <c r="M4" s="5" t="s">
        <v>345</v>
      </c>
      <c r="N4" s="448">
        <v>3</v>
      </c>
    </row>
    <row r="5" spans="1:17">
      <c r="A5" s="447" t="s">
        <v>309</v>
      </c>
      <c r="B5" s="2"/>
      <c r="C5" s="2" t="s">
        <v>346</v>
      </c>
      <c r="D5" s="352" t="s">
        <v>347</v>
      </c>
      <c r="E5" s="2" t="s">
        <v>348</v>
      </c>
      <c r="J5" s="446" t="s">
        <v>349</v>
      </c>
      <c r="L5" s="440" t="s">
        <v>23</v>
      </c>
      <c r="M5" s="5" t="s">
        <v>349</v>
      </c>
      <c r="N5" s="448">
        <v>4</v>
      </c>
    </row>
    <row r="6" spans="1:17">
      <c r="A6" s="1" t="s">
        <v>321</v>
      </c>
      <c r="B6" s="2"/>
      <c r="C6" s="2" t="s">
        <v>350</v>
      </c>
      <c r="J6" s="446" t="s">
        <v>351</v>
      </c>
      <c r="L6" s="441" t="s">
        <v>124</v>
      </c>
      <c r="M6" s="5" t="s">
        <v>351</v>
      </c>
      <c r="N6" s="448">
        <v>3</v>
      </c>
    </row>
    <row r="7" spans="1:17">
      <c r="A7" s="1" t="s">
        <v>331</v>
      </c>
      <c r="B7" s="2"/>
      <c r="C7" s="2" t="s">
        <v>352</v>
      </c>
      <c r="D7" s="352" t="s">
        <v>353</v>
      </c>
      <c r="J7" s="446" t="s">
        <v>354</v>
      </c>
      <c r="L7" s="441" t="s">
        <v>122</v>
      </c>
      <c r="M7" s="5" t="s">
        <v>354</v>
      </c>
      <c r="N7" s="448">
        <v>3</v>
      </c>
    </row>
    <row r="8" spans="1:17">
      <c r="A8" s="447" t="s">
        <v>310</v>
      </c>
      <c r="B8" s="2"/>
      <c r="C8" s="2" t="s">
        <v>355</v>
      </c>
      <c r="D8" s="438" t="s">
        <v>356</v>
      </c>
      <c r="J8" s="446" t="s">
        <v>357</v>
      </c>
      <c r="L8" s="442" t="s">
        <v>98</v>
      </c>
      <c r="M8" s="5" t="s">
        <v>357</v>
      </c>
      <c r="N8" s="448">
        <v>1</v>
      </c>
      <c r="O8" s="346"/>
      <c r="P8" s="346"/>
    </row>
    <row r="9" spans="1:17">
      <c r="A9" s="1" t="s">
        <v>322</v>
      </c>
      <c r="B9" s="2"/>
      <c r="C9" s="2" t="s">
        <v>358</v>
      </c>
      <c r="D9" s="438" t="s">
        <v>359</v>
      </c>
      <c r="J9" s="446" t="s">
        <v>360</v>
      </c>
      <c r="L9" s="441" t="s">
        <v>361</v>
      </c>
      <c r="M9" s="5" t="s">
        <v>360</v>
      </c>
      <c r="N9" s="448">
        <v>7</v>
      </c>
      <c r="O9" t="s">
        <v>362</v>
      </c>
    </row>
    <row r="10" spans="1:17">
      <c r="A10" s="1" t="s">
        <v>332</v>
      </c>
      <c r="B10" s="2"/>
      <c r="C10" s="2" t="s">
        <v>363</v>
      </c>
      <c r="D10" s="438" t="s">
        <v>364</v>
      </c>
      <c r="J10" s="446" t="s">
        <v>365</v>
      </c>
      <c r="L10" s="441" t="s">
        <v>366</v>
      </c>
      <c r="M10" s="5" t="s">
        <v>365</v>
      </c>
      <c r="N10" s="448">
        <v>4</v>
      </c>
    </row>
    <row r="11" spans="1:17">
      <c r="A11" s="1" t="s">
        <v>340</v>
      </c>
      <c r="B11" s="2"/>
      <c r="C11" s="352" t="s">
        <v>367</v>
      </c>
      <c r="D11" s="438" t="s">
        <v>368</v>
      </c>
      <c r="J11" s="446" t="s">
        <v>369</v>
      </c>
      <c r="L11" s="442" t="s">
        <v>96</v>
      </c>
      <c r="M11" s="5" t="s">
        <v>369</v>
      </c>
      <c r="N11" s="448">
        <v>1</v>
      </c>
    </row>
    <row r="12" spans="1:17">
      <c r="A12" s="1" t="s">
        <v>346</v>
      </c>
      <c r="B12" s="2"/>
      <c r="C12" s="2" t="s">
        <v>370</v>
      </c>
      <c r="J12" s="446" t="s">
        <v>371</v>
      </c>
      <c r="L12" s="441" t="s">
        <v>66</v>
      </c>
      <c r="M12" s="5" t="s">
        <v>371</v>
      </c>
      <c r="N12" s="448">
        <v>3</v>
      </c>
    </row>
    <row r="13" spans="1:17" ht="14.45" customHeight="1">
      <c r="A13" s="1" t="s">
        <v>350</v>
      </c>
      <c r="B13" s="2"/>
      <c r="C13" s="2" t="s">
        <v>372</v>
      </c>
      <c r="J13" s="446" t="s">
        <v>373</v>
      </c>
      <c r="L13" s="441" t="s">
        <v>28</v>
      </c>
      <c r="M13" s="5" t="s">
        <v>374</v>
      </c>
      <c r="N13" s="448">
        <v>5</v>
      </c>
    </row>
    <row r="14" spans="1:17">
      <c r="A14" s="1" t="s">
        <v>352</v>
      </c>
      <c r="B14" s="2"/>
      <c r="C14" s="2" t="s">
        <v>375</v>
      </c>
      <c r="J14" s="446" t="s">
        <v>376</v>
      </c>
      <c r="L14" s="441" t="s">
        <v>92</v>
      </c>
      <c r="M14" s="5" t="s">
        <v>377</v>
      </c>
      <c r="N14" s="448">
        <v>5</v>
      </c>
    </row>
    <row r="15" spans="1:17">
      <c r="A15" s="1" t="s">
        <v>355</v>
      </c>
      <c r="B15" s="2"/>
      <c r="C15" s="2" t="s">
        <v>378</v>
      </c>
      <c r="J15" s="446" t="s">
        <v>377</v>
      </c>
      <c r="L15" s="441" t="s">
        <v>94</v>
      </c>
      <c r="M15" s="5" t="s">
        <v>379</v>
      </c>
      <c r="N15" s="448">
        <v>4</v>
      </c>
    </row>
    <row r="16" spans="1:17">
      <c r="A16" s="1" t="s">
        <v>358</v>
      </c>
      <c r="B16" s="2"/>
      <c r="C16" s="2" t="s">
        <v>380</v>
      </c>
      <c r="J16" s="446" t="s">
        <v>381</v>
      </c>
      <c r="L16" s="441" t="s">
        <v>382</v>
      </c>
      <c r="M16" s="5" t="s">
        <v>383</v>
      </c>
      <c r="N16" s="448">
        <v>4</v>
      </c>
    </row>
    <row r="17" spans="1:14">
      <c r="A17" s="1" t="s">
        <v>363</v>
      </c>
      <c r="B17" s="2"/>
      <c r="C17" s="2" t="s">
        <v>384</v>
      </c>
      <c r="J17" s="446" t="s">
        <v>383</v>
      </c>
      <c r="L17" s="443" t="s">
        <v>51</v>
      </c>
      <c r="M17" s="5" t="s">
        <v>385</v>
      </c>
      <c r="N17" s="448">
        <v>2</v>
      </c>
    </row>
    <row r="18" spans="1:14">
      <c r="A18" s="1" t="s">
        <v>367</v>
      </c>
      <c r="B18" s="2"/>
      <c r="C18" s="2" t="s">
        <v>386</v>
      </c>
      <c r="J18" s="446" t="s">
        <v>387</v>
      </c>
      <c r="L18" s="443" t="s">
        <v>388</v>
      </c>
      <c r="M18" s="5" t="s">
        <v>389</v>
      </c>
      <c r="N18" s="448">
        <v>4</v>
      </c>
    </row>
    <row r="19" spans="1:14">
      <c r="A19" s="1" t="s">
        <v>370</v>
      </c>
      <c r="J19" s="446" t="s">
        <v>390</v>
      </c>
      <c r="L19" s="443" t="s">
        <v>43</v>
      </c>
      <c r="M19" s="5" t="s">
        <v>391</v>
      </c>
      <c r="N19" s="448">
        <v>3</v>
      </c>
    </row>
    <row r="20" spans="1:14">
      <c r="A20" s="1" t="s">
        <v>372</v>
      </c>
      <c r="J20" s="446" t="s">
        <v>392</v>
      </c>
      <c r="L20" s="443" t="s">
        <v>138</v>
      </c>
      <c r="M20" s="5" t="s">
        <v>393</v>
      </c>
      <c r="N20" s="448">
        <v>2</v>
      </c>
    </row>
    <row r="21" spans="1:14" ht="16.5" customHeight="1">
      <c r="A21" s="1" t="s">
        <v>375</v>
      </c>
      <c r="J21" s="446" t="s">
        <v>394</v>
      </c>
      <c r="L21" s="443" t="s">
        <v>101</v>
      </c>
      <c r="M21" s="5" t="s">
        <v>395</v>
      </c>
      <c r="N21" s="448">
        <v>2</v>
      </c>
    </row>
    <row r="22" spans="1:14">
      <c r="A22" s="1" t="s">
        <v>378</v>
      </c>
      <c r="J22" s="446" t="s">
        <v>396</v>
      </c>
      <c r="L22" s="443" t="s">
        <v>77</v>
      </c>
      <c r="M22" s="5" t="s">
        <v>397</v>
      </c>
      <c r="N22" s="448">
        <v>2</v>
      </c>
    </row>
    <row r="23" spans="1:14">
      <c r="A23" s="1" t="s">
        <v>380</v>
      </c>
      <c r="J23" s="446" t="s">
        <v>397</v>
      </c>
      <c r="L23" s="443" t="s">
        <v>79</v>
      </c>
      <c r="M23" s="5" t="s">
        <v>398</v>
      </c>
      <c r="N23" s="448">
        <v>1</v>
      </c>
    </row>
    <row r="24" spans="1:14">
      <c r="A24" s="1" t="s">
        <v>384</v>
      </c>
      <c r="J24" s="446" t="s">
        <v>399</v>
      </c>
      <c r="L24" s="443">
        <v>1</v>
      </c>
      <c r="M24" s="5" t="s">
        <v>400</v>
      </c>
      <c r="N24" s="448">
        <v>1</v>
      </c>
    </row>
    <row r="25" spans="1:14">
      <c r="A25" s="1" t="s">
        <v>386</v>
      </c>
      <c r="J25" s="446" t="s">
        <v>400</v>
      </c>
      <c r="L25" s="443" t="s">
        <v>45</v>
      </c>
      <c r="M25" s="5" t="s">
        <v>401</v>
      </c>
      <c r="N25" s="448">
        <v>2</v>
      </c>
    </row>
    <row r="26" spans="1:14">
      <c r="A26" s="1" t="s">
        <v>402</v>
      </c>
      <c r="J26" s="446" t="s">
        <v>403</v>
      </c>
      <c r="L26" s="443" t="s">
        <v>404</v>
      </c>
      <c r="M26" s="5" t="s">
        <v>405</v>
      </c>
      <c r="N26" s="448">
        <v>1</v>
      </c>
    </row>
    <row r="27" spans="1:14">
      <c r="A27" s="1" t="s">
        <v>311</v>
      </c>
      <c r="J27" s="446" t="s">
        <v>406</v>
      </c>
      <c r="L27" s="443" t="s">
        <v>75</v>
      </c>
      <c r="M27" s="5" t="s">
        <v>407</v>
      </c>
      <c r="N27" s="448">
        <v>1</v>
      </c>
    </row>
    <row r="28" spans="1:14" ht="14.45" customHeight="1">
      <c r="A28" s="1" t="s">
        <v>323</v>
      </c>
      <c r="J28" s="446" t="s">
        <v>405</v>
      </c>
      <c r="L28" s="443" t="s">
        <v>408</v>
      </c>
      <c r="M28" s="5" t="s">
        <v>409</v>
      </c>
      <c r="N28" s="448">
        <v>1</v>
      </c>
    </row>
    <row r="29" spans="1:14">
      <c r="A29" s="1" t="s">
        <v>333</v>
      </c>
      <c r="J29" s="446" t="s">
        <v>410</v>
      </c>
      <c r="L29" s="443" t="s">
        <v>411</v>
      </c>
      <c r="M29" s="5" t="s">
        <v>412</v>
      </c>
      <c r="N29" s="448">
        <v>1</v>
      </c>
    </row>
    <row r="30" spans="1:14">
      <c r="A30" s="1" t="s">
        <v>341</v>
      </c>
      <c r="J30" s="446" t="s">
        <v>413</v>
      </c>
      <c r="L30" s="443" t="s">
        <v>414</v>
      </c>
      <c r="M30" s="5" t="s">
        <v>415</v>
      </c>
      <c r="N30" s="448">
        <v>1</v>
      </c>
    </row>
    <row r="31" spans="1:14">
      <c r="A31" s="1" t="s">
        <v>347</v>
      </c>
      <c r="J31" s="446" t="s">
        <v>416</v>
      </c>
      <c r="L31" s="443" t="s">
        <v>417</v>
      </c>
      <c r="M31" s="5" t="s">
        <v>418</v>
      </c>
      <c r="N31" s="448">
        <v>1</v>
      </c>
    </row>
    <row r="32" spans="1:14">
      <c r="A32" s="1" t="s">
        <v>312</v>
      </c>
      <c r="J32" s="446" t="s">
        <v>419</v>
      </c>
      <c r="L32" s="443" t="s">
        <v>420</v>
      </c>
      <c r="M32" s="5" t="s">
        <v>421</v>
      </c>
      <c r="N32" s="448">
        <v>2</v>
      </c>
    </row>
    <row r="33" spans="1:14">
      <c r="A33" s="1" t="s">
        <v>324</v>
      </c>
      <c r="J33" s="446" t="s">
        <v>422</v>
      </c>
      <c r="L33" s="443" t="s">
        <v>423</v>
      </c>
      <c r="M33" s="5" t="s">
        <v>424</v>
      </c>
      <c r="N33" s="448">
        <v>0</v>
      </c>
    </row>
    <row r="34" spans="1:14">
      <c r="A34" s="1" t="s">
        <v>334</v>
      </c>
      <c r="J34" s="446" t="s">
        <v>425</v>
      </c>
      <c r="L34" s="443" t="s">
        <v>426</v>
      </c>
      <c r="M34" s="5" t="s">
        <v>427</v>
      </c>
      <c r="N34" s="448">
        <v>3</v>
      </c>
    </row>
    <row r="35" spans="1:14" ht="15.6" customHeight="1">
      <c r="A35" s="1" t="s">
        <v>342</v>
      </c>
      <c r="J35" s="446" t="s">
        <v>428</v>
      </c>
      <c r="L35" s="444" t="s">
        <v>429</v>
      </c>
      <c r="M35" s="5" t="s">
        <v>430</v>
      </c>
      <c r="N35" s="448">
        <v>2</v>
      </c>
    </row>
    <row r="36" spans="1:14" ht="15.6" customHeight="1">
      <c r="A36" s="1" t="s">
        <v>348</v>
      </c>
      <c r="J36" s="446" t="s">
        <v>409</v>
      </c>
      <c r="L36" s="441" t="s">
        <v>131</v>
      </c>
      <c r="M36" s="5" t="s">
        <v>431</v>
      </c>
      <c r="N36" s="448">
        <v>10</v>
      </c>
    </row>
    <row r="37" spans="1:14">
      <c r="A37" s="1" t="s">
        <v>313</v>
      </c>
      <c r="J37" s="446" t="s">
        <v>432</v>
      </c>
      <c r="L37" s="443" t="s">
        <v>116</v>
      </c>
      <c r="M37" s="5" t="s">
        <v>432</v>
      </c>
      <c r="N37" s="448">
        <v>8</v>
      </c>
    </row>
    <row r="38" spans="1:14">
      <c r="A38" s="1" t="s">
        <v>433</v>
      </c>
      <c r="J38" s="446" t="s">
        <v>434</v>
      </c>
      <c r="L38" s="445" t="s">
        <v>435</v>
      </c>
      <c r="M38" s="5" t="s">
        <v>434</v>
      </c>
      <c r="N38" s="448">
        <v>4</v>
      </c>
    </row>
    <row r="39" spans="1:14">
      <c r="A39" s="1" t="s">
        <v>314</v>
      </c>
      <c r="K39" s="5"/>
    </row>
    <row r="40" spans="1:14">
      <c r="A40" s="1" t="s">
        <v>326</v>
      </c>
    </row>
    <row r="41" spans="1:14">
      <c r="A41" s="1" t="s">
        <v>335</v>
      </c>
    </row>
    <row r="42" spans="1:14">
      <c r="A42" s="1" t="s">
        <v>343</v>
      </c>
    </row>
    <row r="43" spans="1:14" ht="14.45" customHeight="1">
      <c r="A43" s="1" t="s">
        <v>315</v>
      </c>
    </row>
    <row r="44" spans="1:14">
      <c r="A44" s="1" t="s">
        <v>436</v>
      </c>
    </row>
    <row r="45" spans="1:14">
      <c r="A45" s="1" t="s">
        <v>437</v>
      </c>
    </row>
    <row r="46" spans="1:14">
      <c r="A46" s="1" t="s">
        <v>438</v>
      </c>
    </row>
    <row r="47" spans="1:14">
      <c r="A47" s="1" t="s">
        <v>439</v>
      </c>
    </row>
    <row r="48" spans="1:14">
      <c r="A48" s="1" t="s">
        <v>337</v>
      </c>
    </row>
    <row r="49" spans="1:7">
      <c r="A49" s="1" t="s">
        <v>440</v>
      </c>
    </row>
    <row r="50" spans="1:7">
      <c r="A50" s="1" t="s">
        <v>441</v>
      </c>
    </row>
    <row r="51" spans="1:7">
      <c r="A51" s="1" t="s">
        <v>442</v>
      </c>
    </row>
    <row r="55" spans="1:7">
      <c r="F55" s="3"/>
      <c r="G55" s="3"/>
    </row>
    <row r="56" spans="1:7">
      <c r="F56" s="352"/>
    </row>
    <row r="57" spans="1:7">
      <c r="G57" s="352"/>
    </row>
    <row r="58" spans="1:7">
      <c r="C58" s="2"/>
    </row>
    <row r="59" spans="1:7">
      <c r="C59" s="2"/>
    </row>
    <row r="60" spans="1:7">
      <c r="C60" s="2"/>
    </row>
    <row r="61" spans="1:7">
      <c r="C61" s="2"/>
    </row>
    <row r="62" spans="1:7">
      <c r="C62" s="2"/>
    </row>
    <row r="63" spans="1:7">
      <c r="C63" s="2"/>
    </row>
    <row r="64" spans="1:7">
      <c r="C64" s="2"/>
    </row>
    <row r="66" spans="2:3">
      <c r="C66" s="2"/>
    </row>
    <row r="67" spans="2:3">
      <c r="C67" s="2"/>
    </row>
    <row r="68" spans="2:3">
      <c r="C68" s="2"/>
    </row>
    <row r="69" spans="2:3">
      <c r="C69" s="2"/>
    </row>
    <row r="70" spans="2:3">
      <c r="C70" s="2"/>
    </row>
    <row r="71" spans="2:3">
      <c r="C71" s="2"/>
    </row>
    <row r="72" spans="2:3">
      <c r="B72" s="2"/>
      <c r="C72" s="2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2"/>
  <sheetViews>
    <sheetView topLeftCell="A37" workbookViewId="0">
      <selection activeCell="H51" sqref="A1:H51"/>
    </sheetView>
  </sheetViews>
  <sheetFormatPr defaultRowHeight="15"/>
  <cols>
    <col min="1" max="1" width="39.140625" customWidth="1"/>
    <col min="19" max="19" width="16.42578125" customWidth="1"/>
  </cols>
  <sheetData>
    <row r="1" spans="1:8">
      <c r="A1" s="242" t="str">
        <f>plan_statystyki!C2</f>
        <v>Przedmiot</v>
      </c>
      <c r="B1" s="242" t="str">
        <f>plan_statystyki!F3</f>
        <v>ECTS</v>
      </c>
      <c r="C1" s="243" t="s">
        <v>443</v>
      </c>
      <c r="D1" s="244" t="s">
        <v>444</v>
      </c>
      <c r="E1" s="243" t="s">
        <v>445</v>
      </c>
      <c r="F1" s="243" t="s">
        <v>446</v>
      </c>
      <c r="G1" s="243" t="s">
        <v>447</v>
      </c>
      <c r="H1" s="243" t="s">
        <v>448</v>
      </c>
    </row>
    <row r="2" spans="1:8">
      <c r="A2" s="245" t="str">
        <f>plan_statystyki!C7</f>
        <v>Toksykologia kosmetyku</v>
      </c>
      <c r="B2" s="245">
        <f>plan_statystyki!F7</f>
        <v>4</v>
      </c>
      <c r="C2" s="80" t="s">
        <v>449</v>
      </c>
      <c r="D2" s="80"/>
      <c r="E2" s="81">
        <f>B2</f>
        <v>4</v>
      </c>
      <c r="F2" s="80"/>
      <c r="G2" s="81"/>
      <c r="H2" s="80"/>
    </row>
    <row r="3" spans="1:8">
      <c r="A3" s="245" t="str">
        <f>plan_statystyki!C10</f>
        <v>Receptura preparatów kosmetycznych</v>
      </c>
      <c r="B3" s="245">
        <f>plan_statystyki!F10</f>
        <v>5</v>
      </c>
      <c r="C3" s="80" t="s">
        <v>449</v>
      </c>
      <c r="D3" s="80"/>
      <c r="E3" s="81">
        <f t="shared" ref="E3:E4" si="0">B3</f>
        <v>5</v>
      </c>
      <c r="F3" s="81"/>
      <c r="G3" s="81"/>
      <c r="H3" s="80"/>
    </row>
    <row r="4" spans="1:8">
      <c r="A4" s="245" t="str">
        <f>plan_statystyki!C11</f>
        <v>Surowce kosmetyczne naturalnego pochodzenia</v>
      </c>
      <c r="B4" s="245">
        <f>plan_statystyki!F11</f>
        <v>4</v>
      </c>
      <c r="C4" s="80" t="s">
        <v>449</v>
      </c>
      <c r="D4" s="80"/>
      <c r="E4" s="81">
        <f t="shared" si="0"/>
        <v>4</v>
      </c>
      <c r="F4" s="80"/>
      <c r="G4" s="81"/>
      <c r="H4" s="80"/>
    </row>
    <row r="5" spans="1:8">
      <c r="A5" s="245" t="str">
        <f>plan_statystyki!C12</f>
        <v>Kosmetologia lecznicza/cz.1</v>
      </c>
      <c r="B5" s="245">
        <f>plan_statystyki!F12</f>
        <v>4</v>
      </c>
      <c r="C5" s="80" t="s">
        <v>450</v>
      </c>
      <c r="D5" s="80"/>
      <c r="E5" s="80"/>
      <c r="F5" s="81">
        <f t="shared" ref="F5:F6" si="1">B5</f>
        <v>4</v>
      </c>
      <c r="G5" s="81"/>
      <c r="H5" s="80"/>
    </row>
    <row r="6" spans="1:8">
      <c r="A6" s="245" t="str">
        <f>plan_statystyki!C15</f>
        <v>Szkolenie BHP (poza ME)</v>
      </c>
      <c r="B6" s="245">
        <f>plan_statystyki!F15</f>
        <v>0</v>
      </c>
      <c r="C6" s="80" t="s">
        <v>450</v>
      </c>
      <c r="D6" s="80"/>
      <c r="E6" s="80"/>
      <c r="F6" s="81">
        <f t="shared" si="1"/>
        <v>0</v>
      </c>
      <c r="G6" s="81"/>
      <c r="H6" s="80"/>
    </row>
    <row r="7" spans="1:8">
      <c r="A7" s="245" t="str">
        <f>plan_statystyki!C16</f>
        <v xml:space="preserve">Język obcy dla kosmetologów </v>
      </c>
      <c r="B7" s="245">
        <f>plan_statystyki!F16</f>
        <v>1</v>
      </c>
      <c r="C7" s="80" t="s">
        <v>451</v>
      </c>
      <c r="D7" s="80"/>
      <c r="E7" s="81"/>
      <c r="F7" s="81"/>
      <c r="G7" s="81"/>
      <c r="H7" s="81">
        <f>B7</f>
        <v>1</v>
      </c>
    </row>
    <row r="8" spans="1:8">
      <c r="A8" s="245" t="str">
        <f>plan_statystyki!C18</f>
        <v>Mechanizmy działania substancji aktywnych w kosmetologii</v>
      </c>
      <c r="B8" s="245">
        <f>plan_statystyki!F18</f>
        <v>3</v>
      </c>
      <c r="C8" s="80" t="s">
        <v>449</v>
      </c>
      <c r="D8" s="80"/>
      <c r="E8" s="81">
        <f>B8</f>
        <v>3</v>
      </c>
      <c r="F8" s="81"/>
      <c r="G8" s="81"/>
      <c r="H8" s="80"/>
    </row>
    <row r="9" spans="1:8">
      <c r="A9" s="245" t="str">
        <f>plan_statystyki!C19</f>
        <v>Zaawansowane techniki informacyjno-komunikacyjne</v>
      </c>
      <c r="B9" s="245">
        <f>plan_statystyki!F19</f>
        <v>2</v>
      </c>
      <c r="C9" s="80" t="s">
        <v>451</v>
      </c>
      <c r="D9" s="80"/>
      <c r="E9" s="246"/>
      <c r="F9" s="246"/>
      <c r="G9" s="246"/>
      <c r="H9" s="81">
        <f>B9</f>
        <v>2</v>
      </c>
    </row>
    <row r="10" spans="1:8">
      <c r="A10" s="245" t="str">
        <f>plan_statystyki!C23</f>
        <v>Biotechnologia roślin w produkcji kosmetyków</v>
      </c>
      <c r="B10" s="245">
        <f>plan_statystyki!F23</f>
        <v>2</v>
      </c>
      <c r="C10" s="80" t="s">
        <v>449</v>
      </c>
      <c r="D10" s="80"/>
      <c r="E10" s="81">
        <f>B10</f>
        <v>2</v>
      </c>
      <c r="F10" s="80"/>
      <c r="G10" s="80"/>
      <c r="H10" s="81"/>
    </row>
    <row r="11" spans="1:8">
      <c r="A11" s="245" t="str">
        <f>plan_statystyki!C26</f>
        <v>Fakultety wolne - do wyboru 2 ECTS</v>
      </c>
      <c r="B11" s="245">
        <f>plan_statystyki!F26</f>
        <v>2</v>
      </c>
      <c r="C11" s="80" t="s">
        <v>450</v>
      </c>
      <c r="D11" s="80"/>
      <c r="E11" s="80"/>
      <c r="F11" s="81">
        <f t="shared" ref="F11:F12" si="2">B11</f>
        <v>2</v>
      </c>
      <c r="G11" s="80"/>
      <c r="H11" s="81"/>
    </row>
    <row r="12" spans="1:8">
      <c r="A12" s="245">
        <f>plan_statystyki!C27</f>
        <v>0</v>
      </c>
      <c r="B12" s="245">
        <f>plan_statystyki!F27</f>
        <v>0</v>
      </c>
      <c r="C12" s="80" t="s">
        <v>450</v>
      </c>
      <c r="D12" s="81">
        <f>SUM(B1:B12)</f>
        <v>27</v>
      </c>
      <c r="E12" s="247"/>
      <c r="F12" s="81">
        <f t="shared" si="2"/>
        <v>0</v>
      </c>
      <c r="G12" s="81"/>
      <c r="H12" s="80"/>
    </row>
    <row r="13" spans="1:8">
      <c r="A13" s="248" t="str">
        <f>plan_statystyki!C36</f>
        <v>Alergologia</v>
      </c>
      <c r="B13" s="248">
        <f>plan_statystyki!F36</f>
        <v>4</v>
      </c>
      <c r="C13" s="80" t="s">
        <v>452</v>
      </c>
      <c r="D13" s="81"/>
      <c r="E13" s="80"/>
      <c r="F13" s="81"/>
      <c r="G13" s="81">
        <f>B13</f>
        <v>4</v>
      </c>
      <c r="H13" s="80"/>
    </row>
    <row r="14" spans="1:8">
      <c r="A14" s="248" t="str">
        <f>plan_statystyki!C39</f>
        <v>Przemysłowa produkcja kosmetyków</v>
      </c>
      <c r="B14" s="248">
        <f>plan_statystyki!F39</f>
        <v>3</v>
      </c>
      <c r="C14" s="80" t="s">
        <v>449</v>
      </c>
      <c r="D14" s="80"/>
      <c r="E14" s="81">
        <f t="shared" ref="E14:E15" si="3">B14</f>
        <v>3</v>
      </c>
      <c r="F14" s="81"/>
      <c r="G14" s="81"/>
      <c r="H14" s="80"/>
    </row>
    <row r="15" spans="1:8">
      <c r="A15" s="248" t="str">
        <f>plan_statystyki!C40</f>
        <v>Ocena jakości kosmetyków w aspekcie bezpieczeństwa klienta</v>
      </c>
      <c r="B15" s="248">
        <f>plan_statystyki!F40</f>
        <v>4</v>
      </c>
      <c r="C15" s="80" t="s">
        <v>449</v>
      </c>
      <c r="D15" s="80"/>
      <c r="E15" s="81">
        <f t="shared" si="3"/>
        <v>4</v>
      </c>
      <c r="F15" s="81"/>
      <c r="G15" s="81"/>
      <c r="H15" s="80"/>
    </row>
    <row r="16" spans="1:8">
      <c r="A16" s="248" t="str">
        <f>plan_statystyki!C41</f>
        <v>Kosmetologia lecznicza/cz.2-full</v>
      </c>
      <c r="B16" s="248">
        <f>plan_statystyki!F41</f>
        <v>3</v>
      </c>
      <c r="C16" s="80" t="s">
        <v>450</v>
      </c>
      <c r="D16" s="80"/>
      <c r="E16" s="80"/>
      <c r="F16" s="81">
        <f t="shared" ref="F16" si="4">B16</f>
        <v>3</v>
      </c>
      <c r="G16" s="81"/>
      <c r="H16" s="80"/>
    </row>
    <row r="17" spans="1:8">
      <c r="A17" s="248" t="str">
        <f>plan_statystyki!C44</f>
        <v>Charakterystyka leków dermatologicznych w aspekcie bezpieczeństwa pacjenta</v>
      </c>
      <c r="B17" s="248">
        <f>plan_statystyki!F44</f>
        <v>4</v>
      </c>
      <c r="C17" s="80" t="s">
        <v>449</v>
      </c>
      <c r="D17" s="80"/>
      <c r="E17" s="81">
        <f>B17</f>
        <v>4</v>
      </c>
      <c r="F17" s="81"/>
      <c r="G17" s="81"/>
      <c r="H17" s="80"/>
    </row>
    <row r="18" spans="1:8">
      <c r="A18" s="248" t="str">
        <f>plan_statystyki!C46</f>
        <v>Diagnostyka kosmetologiczna</v>
      </c>
      <c r="B18" s="248">
        <f>plan_statystyki!F46</f>
        <v>2</v>
      </c>
      <c r="C18" s="80" t="s">
        <v>450</v>
      </c>
      <c r="D18" s="80"/>
      <c r="E18" s="81"/>
      <c r="F18" s="81">
        <f t="shared" ref="F18" si="5">B18</f>
        <v>2</v>
      </c>
      <c r="G18" s="81"/>
      <c r="H18" s="80"/>
    </row>
    <row r="19" spans="1:8">
      <c r="A19" s="248" t="str">
        <f>plan_statystyki!C47</f>
        <v>Marketing w kosmetologii</v>
      </c>
      <c r="B19" s="248">
        <f>plan_statystyki!F47</f>
        <v>1</v>
      </c>
      <c r="C19" s="80" t="s">
        <v>449</v>
      </c>
      <c r="D19" s="80"/>
      <c r="E19" s="81">
        <f t="shared" ref="E19:E22" si="6">B19</f>
        <v>1</v>
      </c>
      <c r="F19" s="80"/>
      <c r="G19" s="81"/>
      <c r="H19" s="80"/>
    </row>
    <row r="20" spans="1:8">
      <c r="A20" s="347">
        <f>plan_statystyki!C50</f>
        <v>0</v>
      </c>
      <c r="B20" s="248">
        <f>plan_statystyki!F50</f>
        <v>0</v>
      </c>
      <c r="C20" s="80" t="s">
        <v>449</v>
      </c>
      <c r="D20" s="80"/>
      <c r="E20" s="81">
        <f>B20</f>
        <v>0</v>
      </c>
      <c r="F20" s="80"/>
      <c r="G20" s="81"/>
      <c r="H20" s="80"/>
    </row>
    <row r="21" spans="1:8">
      <c r="A21" s="248" t="str">
        <f>plan_statystyki!C53</f>
        <v>Fakultety wolne - do wyboru 2 ECTS</v>
      </c>
      <c r="B21" s="248">
        <f>plan_statystyki!F53</f>
        <v>2</v>
      </c>
      <c r="C21" s="80" t="s">
        <v>449</v>
      </c>
      <c r="D21" s="80"/>
      <c r="E21" s="81">
        <f t="shared" si="6"/>
        <v>2</v>
      </c>
      <c r="F21" s="80"/>
      <c r="G21" s="81"/>
      <c r="H21" s="80"/>
    </row>
    <row r="22" spans="1:8">
      <c r="A22" s="248">
        <f>plan_statystyki!C54</f>
        <v>0</v>
      </c>
      <c r="B22" s="248">
        <f>plan_statystyki!F54</f>
        <v>0</v>
      </c>
      <c r="C22" s="80" t="s">
        <v>449</v>
      </c>
      <c r="D22" s="80"/>
      <c r="E22" s="81">
        <f t="shared" si="6"/>
        <v>0</v>
      </c>
      <c r="F22" s="81"/>
      <c r="G22" s="81"/>
      <c r="H22" s="80"/>
    </row>
    <row r="23" spans="1:8">
      <c r="A23" s="81">
        <f>plan_statystyki!C57</f>
        <v>0</v>
      </c>
      <c r="B23" s="81">
        <f>plan_statystyki!F57</f>
        <v>0</v>
      </c>
      <c r="C23" s="80" t="s">
        <v>449</v>
      </c>
      <c r="D23" s="80"/>
      <c r="E23" s="81"/>
      <c r="F23" s="81"/>
      <c r="G23" s="81"/>
      <c r="H23" s="80"/>
    </row>
    <row r="24" spans="1:8">
      <c r="A24" s="81">
        <f>plan_statystyki!C58</f>
        <v>0</v>
      </c>
      <c r="B24" s="81">
        <f>plan_statystyki!F58</f>
        <v>0</v>
      </c>
      <c r="C24" s="80" t="s">
        <v>449</v>
      </c>
      <c r="D24" s="80"/>
      <c r="E24" s="81"/>
      <c r="F24" s="80"/>
      <c r="G24" s="80"/>
      <c r="H24" s="81"/>
    </row>
    <row r="25" spans="1:8">
      <c r="A25" s="248" t="str">
        <f>plan_statystyki!C61</f>
        <v xml:space="preserve">Warsztaty praktyczne </v>
      </c>
      <c r="B25" s="248">
        <f>plan_statystyki!F61</f>
        <v>4</v>
      </c>
      <c r="C25" s="80" t="s">
        <v>450</v>
      </c>
      <c r="D25" s="80"/>
      <c r="E25" s="81"/>
      <c r="F25" s="81">
        <f t="shared" ref="F25:F26" si="7">B25</f>
        <v>4</v>
      </c>
      <c r="G25" s="81"/>
      <c r="H25" s="80"/>
    </row>
    <row r="26" spans="1:8">
      <c r="A26" s="248" t="str">
        <f>plan_statystyki!C63</f>
        <v xml:space="preserve">Praktyki zawodowe, śródroczne </v>
      </c>
      <c r="B26" s="248">
        <f>plan_statystyki!F63</f>
        <v>2</v>
      </c>
      <c r="C26" s="80" t="s">
        <v>450</v>
      </c>
      <c r="D26" s="81">
        <f>SUM(B13:B22,B25:B26)</f>
        <v>29</v>
      </c>
      <c r="E26" s="80"/>
      <c r="F26" s="81">
        <f t="shared" si="7"/>
        <v>2</v>
      </c>
      <c r="G26" s="81"/>
      <c r="H26" s="80"/>
    </row>
    <row r="27" spans="1:8">
      <c r="A27" s="245" t="str">
        <f>plan_statystyki!C71</f>
        <v>Endokrynologia</v>
      </c>
      <c r="B27" s="245">
        <f>plan_statystyki!F71</f>
        <v>3</v>
      </c>
      <c r="C27" s="80" t="s">
        <v>452</v>
      </c>
      <c r="D27" s="80"/>
      <c r="E27" s="81"/>
      <c r="F27" s="81"/>
      <c r="G27" s="81">
        <f>B27</f>
        <v>3</v>
      </c>
      <c r="H27" s="80"/>
    </row>
    <row r="28" spans="1:8">
      <c r="A28" s="245" t="str">
        <f>plan_statystyki!C74</f>
        <v>Rehabilitacja</v>
      </c>
      <c r="B28" s="245">
        <f>plan_statystyki!F74</f>
        <v>5</v>
      </c>
      <c r="C28" s="80" t="str">
        <f t="shared" ref="C28" si="8">C26</f>
        <v>NoZ</v>
      </c>
      <c r="D28" s="80"/>
      <c r="E28" s="80"/>
      <c r="F28" s="81">
        <f t="shared" ref="F28" si="9">B28</f>
        <v>5</v>
      </c>
      <c r="G28" s="81"/>
      <c r="H28" s="80"/>
    </row>
    <row r="29" spans="1:8">
      <c r="A29" s="245" t="str">
        <f>plan_statystyki!C75</f>
        <v>Sensoryka i środki zapachowe</v>
      </c>
      <c r="B29" s="245">
        <f>plan_statystyki!F75</f>
        <v>4</v>
      </c>
      <c r="C29" s="80" t="s">
        <v>449</v>
      </c>
      <c r="D29" s="81"/>
      <c r="E29" s="81">
        <f>B29</f>
        <v>4</v>
      </c>
      <c r="F29" s="81"/>
      <c r="G29" s="81"/>
      <c r="H29" s="80"/>
    </row>
    <row r="30" spans="1:8">
      <c r="A30" s="245" t="str">
        <f>plan_statystyki!C77</f>
        <v>Ekonomia i zarządzanie w kosmetologii</v>
      </c>
      <c r="B30" s="245">
        <f>plan_statystyki!F77</f>
        <v>1</v>
      </c>
      <c r="C30" s="80" t="s">
        <v>451</v>
      </c>
      <c r="D30" s="80"/>
      <c r="E30" s="246"/>
      <c r="F30" s="246"/>
      <c r="G30" s="81"/>
      <c r="H30" s="81">
        <f>B30</f>
        <v>1</v>
      </c>
    </row>
    <row r="31" spans="1:8">
      <c r="A31" s="245" t="str">
        <f>plan_statystyki!C80</f>
        <v>Kosmetologia geriatryczna</v>
      </c>
      <c r="B31" s="245">
        <f>plan_statystyki!F80</f>
        <v>2</v>
      </c>
      <c r="C31" s="80" t="s">
        <v>450</v>
      </c>
      <c r="D31" s="80"/>
      <c r="E31" s="80"/>
      <c r="F31" s="81">
        <f t="shared" ref="F31" si="10">B31</f>
        <v>2</v>
      </c>
      <c r="G31" s="81"/>
      <c r="H31" s="80"/>
    </row>
    <row r="32" spans="1:8">
      <c r="A32" s="245">
        <f>plan_statystyki!C81</f>
        <v>0</v>
      </c>
      <c r="B32" s="245">
        <f>plan_statystyki!F81</f>
        <v>0</v>
      </c>
      <c r="C32" s="80" t="s">
        <v>451</v>
      </c>
      <c r="D32" s="80"/>
      <c r="E32" s="80"/>
      <c r="F32" s="80"/>
      <c r="G32" s="81"/>
      <c r="H32" s="81">
        <f>B32</f>
        <v>0</v>
      </c>
    </row>
    <row r="33" spans="1:8">
      <c r="A33" s="245" t="e">
        <f>plan_statystyki!#REF!</f>
        <v>#REF!</v>
      </c>
      <c r="B33" s="245">
        <f>plan_statystyki!F84</f>
        <v>2</v>
      </c>
      <c r="C33" s="80" t="s">
        <v>450</v>
      </c>
      <c r="D33" s="80"/>
      <c r="E33" s="81"/>
      <c r="F33" s="81">
        <f t="shared" ref="F33:F35" si="11">B33</f>
        <v>2</v>
      </c>
      <c r="G33" s="81"/>
      <c r="H33" s="80"/>
    </row>
    <row r="34" spans="1:8">
      <c r="A34" s="245" t="str">
        <f>plan_statystyki!C85</f>
        <v xml:space="preserve">Odnowa biologiczna/Kosmetologia SPA "do wyboru' </v>
      </c>
      <c r="B34" s="245">
        <f>plan_statystyki!F85</f>
        <v>1</v>
      </c>
      <c r="C34" s="80" t="s">
        <v>450</v>
      </c>
      <c r="D34" s="80"/>
      <c r="E34" s="81"/>
      <c r="F34" s="81">
        <f t="shared" si="11"/>
        <v>1</v>
      </c>
      <c r="G34" s="81"/>
      <c r="H34" s="80"/>
    </row>
    <row r="35" spans="1:8">
      <c r="A35" s="245" t="str">
        <f>plan_statystyki!C89</f>
        <v>Kształtowanie sylwetki i postawy ciała/Ćwiczenia fitness</v>
      </c>
      <c r="B35" s="245">
        <f>plan_statystyki!F89</f>
        <v>0</v>
      </c>
      <c r="C35" s="80" t="s">
        <v>450</v>
      </c>
      <c r="D35" s="80"/>
      <c r="E35" s="80"/>
      <c r="F35" s="81">
        <f t="shared" si="11"/>
        <v>0</v>
      </c>
      <c r="G35" s="81"/>
      <c r="H35" s="80"/>
    </row>
    <row r="36" spans="1:8">
      <c r="A36" s="245" t="str">
        <f>plan_statystyki!C91</f>
        <v>Socjologia ciała-zarys problematyki/Podstawy socjologii zdrowia</v>
      </c>
      <c r="B36" s="245">
        <f>plan_statystyki!F91</f>
        <v>3</v>
      </c>
      <c r="C36" s="80" t="s">
        <v>451</v>
      </c>
      <c r="D36" s="81"/>
      <c r="E36" s="80"/>
      <c r="F36" s="80"/>
      <c r="G36" s="80"/>
      <c r="H36" s="81">
        <f>B36</f>
        <v>3</v>
      </c>
    </row>
    <row r="37" spans="1:8">
      <c r="A37" s="81">
        <f>plan_statystyki!C95</f>
        <v>0</v>
      </c>
      <c r="B37" s="81">
        <f>plan_statystyki!F95</f>
        <v>0</v>
      </c>
      <c r="C37" s="80" t="s">
        <v>450</v>
      </c>
      <c r="D37" s="80"/>
      <c r="E37" s="81"/>
      <c r="F37" s="81">
        <f t="shared" ref="F37" si="12">B37</f>
        <v>0</v>
      </c>
      <c r="G37" s="81"/>
      <c r="H37" s="80"/>
    </row>
    <row r="38" spans="1:8">
      <c r="A38" s="81" t="str">
        <f>plan_statystyki!C96</f>
        <v>przedmioty fakultatywne razem</v>
      </c>
      <c r="B38" s="81">
        <f>plan_statystyki!F96</f>
        <v>2</v>
      </c>
      <c r="C38" s="80" t="s">
        <v>451</v>
      </c>
      <c r="D38" s="80"/>
      <c r="E38" s="80"/>
      <c r="F38" s="81"/>
      <c r="G38" s="81"/>
      <c r="H38" s="81"/>
    </row>
    <row r="39" spans="1:8">
      <c r="A39" s="245" t="str">
        <f>plan_statystyki!C99</f>
        <v>Warsztaty praktyczne</v>
      </c>
      <c r="B39" s="245">
        <f>plan_statystyki!F99</f>
        <v>4</v>
      </c>
      <c r="C39" s="80" t="s">
        <v>450</v>
      </c>
      <c r="D39" s="80"/>
      <c r="E39" s="81"/>
      <c r="F39" s="81">
        <f t="shared" ref="F39:F40" si="13">B39</f>
        <v>4</v>
      </c>
      <c r="G39" s="81"/>
      <c r="H39" s="80"/>
    </row>
    <row r="40" spans="1:8">
      <c r="A40" s="245" t="str">
        <f>plan_statystyki!C101</f>
        <v xml:space="preserve">Praktyki zawodowe, śródroczne </v>
      </c>
      <c r="B40" s="245">
        <f>plan_statystyki!F101</f>
        <v>2</v>
      </c>
      <c r="C40" s="80" t="s">
        <v>450</v>
      </c>
      <c r="D40" s="81">
        <f>SUM(B27:B36,B39:B40)</f>
        <v>27</v>
      </c>
      <c r="E40" s="80"/>
      <c r="F40" s="81">
        <f t="shared" si="13"/>
        <v>2</v>
      </c>
      <c r="G40" s="81"/>
      <c r="H40" s="80"/>
    </row>
    <row r="41" spans="1:8">
      <c r="A41" s="248" t="str">
        <f>plan_statystyki!C109</f>
        <v>Onkologia skóry</v>
      </c>
      <c r="B41" s="248">
        <f>plan_statystyki!F109</f>
        <v>3</v>
      </c>
      <c r="C41" s="80" t="s">
        <v>452</v>
      </c>
      <c r="D41" s="80"/>
      <c r="E41" s="80"/>
      <c r="F41" s="80"/>
      <c r="G41" s="81">
        <f t="shared" ref="G41:G42" si="14">B41</f>
        <v>3</v>
      </c>
      <c r="H41" s="80"/>
    </row>
    <row r="42" spans="1:8">
      <c r="A42" s="248" t="str">
        <f>plan_statystyki!C112</f>
        <v>Chirurgia plastyczna, pourazowa i estetyczna</v>
      </c>
      <c r="B42" s="248">
        <f>plan_statystyki!F112</f>
        <v>3</v>
      </c>
      <c r="C42" s="80" t="s">
        <v>452</v>
      </c>
      <c r="D42" s="80"/>
      <c r="E42" s="80"/>
      <c r="F42" s="80"/>
      <c r="G42" s="81">
        <f t="shared" si="14"/>
        <v>3</v>
      </c>
      <c r="H42" s="80"/>
    </row>
    <row r="43" spans="1:8">
      <c r="A43" s="248" t="str">
        <f>plan_statystyki!C113</f>
        <v>Asystent lekarza medycyny estetycznej</v>
      </c>
      <c r="B43" s="248">
        <f>plan_statystyki!F113</f>
        <v>3</v>
      </c>
      <c r="C43" s="80" t="s">
        <v>450</v>
      </c>
      <c r="D43" s="80"/>
      <c r="E43" s="81"/>
      <c r="F43" s="81">
        <f t="shared" ref="F43" si="15">B43</f>
        <v>3</v>
      </c>
      <c r="G43" s="81"/>
      <c r="H43" s="80"/>
    </row>
    <row r="44" spans="1:8">
      <c r="A44" s="248" t="str">
        <f>plan_statystyki!C115</f>
        <v>Seminarium magisterskie i informacja naukowa</v>
      </c>
      <c r="B44" s="248">
        <f>SUM(plan_statystyki!F115:F116)</f>
        <v>2</v>
      </c>
      <c r="C44" s="80" t="s">
        <v>449</v>
      </c>
      <c r="D44" s="80"/>
      <c r="E44" s="81">
        <f t="shared" ref="E44:E46" si="16">B44</f>
        <v>2</v>
      </c>
      <c r="F44" s="81"/>
      <c r="G44" s="81"/>
      <c r="H44" s="80"/>
    </row>
    <row r="45" spans="1:8">
      <c r="A45" s="248" t="str">
        <f>plan_statystyki!C117</f>
        <v>Praca magisterska</v>
      </c>
      <c r="B45" s="248">
        <f>plan_statystyki!F117</f>
        <v>10</v>
      </c>
      <c r="C45" s="80" t="s">
        <v>449</v>
      </c>
      <c r="D45" s="80"/>
      <c r="E45" s="81">
        <f t="shared" si="16"/>
        <v>10</v>
      </c>
      <c r="F45" s="81"/>
      <c r="G45" s="81"/>
      <c r="H45" s="80"/>
    </row>
    <row r="46" spans="1:8">
      <c r="A46" s="248" t="str">
        <f>plan_statystyki!C118</f>
        <v>Egzamin dyplomowy</v>
      </c>
      <c r="B46" s="248">
        <f>plan_statystyki!F118</f>
        <v>3</v>
      </c>
      <c r="C46" s="80" t="s">
        <v>449</v>
      </c>
      <c r="D46" s="80"/>
      <c r="E46" s="81">
        <f t="shared" si="16"/>
        <v>3</v>
      </c>
      <c r="F46" s="81"/>
      <c r="G46" s="81"/>
      <c r="H46" s="80"/>
    </row>
    <row r="47" spans="1:8">
      <c r="A47" s="248" t="str">
        <f>plan_statystyki!C122</f>
        <v>Kosmetologia onkologiczna</v>
      </c>
      <c r="B47" s="248">
        <f>plan_statystyki!F122</f>
        <v>2</v>
      </c>
      <c r="C47" s="80" t="s">
        <v>450</v>
      </c>
      <c r="D47" s="80"/>
      <c r="E47" s="81"/>
      <c r="F47" s="81">
        <f t="shared" ref="F47" si="17">B47</f>
        <v>2</v>
      </c>
      <c r="G47" s="81"/>
      <c r="H47" s="80"/>
    </row>
    <row r="48" spans="1:8">
      <c r="A48" s="248" t="str">
        <f>plan_statystyki!C123</f>
        <v>Psychologia piękna</v>
      </c>
      <c r="B48" s="248">
        <f>plan_statystyki!F123</f>
        <v>1</v>
      </c>
      <c r="C48" s="80" t="s">
        <v>451</v>
      </c>
      <c r="D48" s="81">
        <f>SUM(B41:B48)</f>
        <v>27</v>
      </c>
      <c r="E48" s="80"/>
      <c r="F48" s="81"/>
      <c r="G48" s="81"/>
      <c r="H48" s="81">
        <f>B48</f>
        <v>1</v>
      </c>
    </row>
    <row r="49" spans="1:10">
      <c r="A49" s="249" t="s">
        <v>167</v>
      </c>
      <c r="B49" s="257">
        <f>SUM(B2:B22,B25:B36,B39:B48)</f>
        <v>110</v>
      </c>
      <c r="C49" s="250"/>
      <c r="D49" s="258">
        <f>SUM(D2:D48)</f>
        <v>110</v>
      </c>
      <c r="E49" s="250">
        <f>SUM(E2:E48)</f>
        <v>51</v>
      </c>
      <c r="F49" s="250">
        <f>SUM(F2:F48)</f>
        <v>38</v>
      </c>
      <c r="G49" s="250">
        <f>SUM(G2:G48)</f>
        <v>13</v>
      </c>
      <c r="H49" s="250">
        <f>SUM(H2:H48)</f>
        <v>8</v>
      </c>
    </row>
    <row r="50" spans="1:10">
      <c r="A50" s="251" t="s">
        <v>453</v>
      </c>
      <c r="B50" s="251"/>
      <c r="C50" s="252"/>
      <c r="D50" s="252"/>
      <c r="E50" s="253">
        <f>(E49/$B$49)*100</f>
        <v>46.36363636363636</v>
      </c>
      <c r="F50" s="253">
        <f>(F49/$B$49)*100</f>
        <v>34.545454545454547</v>
      </c>
      <c r="G50" s="253">
        <f>(G49/$B$49)*100</f>
        <v>11.818181818181818</v>
      </c>
      <c r="H50" s="253">
        <f>(H49/$B$49)*100</f>
        <v>7.2727272727272725</v>
      </c>
      <c r="J50" s="159">
        <f>SUM(E50:H50)</f>
        <v>99.999999999999986</v>
      </c>
    </row>
    <row r="51" spans="1:10">
      <c r="A51" s="251" t="s">
        <v>454</v>
      </c>
      <c r="B51" s="251"/>
      <c r="C51" s="252"/>
      <c r="D51" s="252"/>
      <c r="E51" s="254">
        <f>((E49/($B$49-$H$49))*100)</f>
        <v>50</v>
      </c>
      <c r="F51" s="255">
        <f>((F49/($B$49-$H$49))*100)</f>
        <v>37.254901960784316</v>
      </c>
      <c r="G51" s="256">
        <f>((G49/($B$49-$H$49))*100)</f>
        <v>12.745098039215685</v>
      </c>
      <c r="H51" s="252"/>
    </row>
    <row r="52" spans="1:10">
      <c r="E52">
        <v>53</v>
      </c>
      <c r="F52">
        <v>33</v>
      </c>
      <c r="G52">
        <v>14</v>
      </c>
      <c r="J52" s="159">
        <f>SUM(E52:H52)</f>
        <v>100</v>
      </c>
    </row>
  </sheetData>
  <pageMargins left="0.7" right="0.7" top="0.75" bottom="0.75" header="0.3" footer="0.3"/>
  <pageSetup paperSize="9" scale="73" fitToHeight="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51"/>
  <sheetViews>
    <sheetView topLeftCell="A26" workbookViewId="0">
      <selection activeCell="A43" sqref="A43:XFD43"/>
    </sheetView>
  </sheetViews>
  <sheetFormatPr defaultRowHeight="15"/>
  <cols>
    <col min="1" max="1" width="18.7109375" customWidth="1"/>
    <col min="2" max="2" width="59.7109375" customWidth="1"/>
    <col min="4" max="4" width="13" customWidth="1"/>
    <col min="9" max="9" width="18" customWidth="1"/>
  </cols>
  <sheetData>
    <row r="1" spans="1:12">
      <c r="A1" s="514" t="s">
        <v>455</v>
      </c>
      <c r="B1" s="515"/>
      <c r="C1" s="515"/>
      <c r="D1" s="222"/>
      <c r="E1" s="233" t="s">
        <v>30</v>
      </c>
      <c r="F1" s="268" t="s">
        <v>25</v>
      </c>
      <c r="G1" s="269" t="s">
        <v>36</v>
      </c>
      <c r="I1" s="516" t="s">
        <v>456</v>
      </c>
      <c r="J1" s="517" t="s">
        <v>457</v>
      </c>
      <c r="K1" s="517"/>
      <c r="L1" s="517"/>
    </row>
    <row r="2" spans="1:12">
      <c r="A2">
        <v>1</v>
      </c>
      <c r="B2" t="str">
        <f>plan_statystyki!C7</f>
        <v>Toksykologia kosmetyku</v>
      </c>
      <c r="C2" s="233" t="str">
        <f>plan_statystyki!K7</f>
        <v>ZO</v>
      </c>
      <c r="E2">
        <v>3</v>
      </c>
      <c r="F2" s="53">
        <v>4</v>
      </c>
      <c r="G2">
        <v>4</v>
      </c>
      <c r="I2" s="516"/>
      <c r="J2" s="252" t="s">
        <v>30</v>
      </c>
      <c r="K2" s="252" t="s">
        <v>25</v>
      </c>
      <c r="L2" s="252" t="s">
        <v>36</v>
      </c>
    </row>
    <row r="3" spans="1:12">
      <c r="A3">
        <v>2</v>
      </c>
      <c r="B3" t="str">
        <f>plan_statystyki!C10</f>
        <v>Receptura preparatów kosmetycznych</v>
      </c>
      <c r="C3" s="233" t="str">
        <f>plan_statystyki!K10</f>
        <v>E</v>
      </c>
      <c r="E3" s="53">
        <f>(E2/($E2+$F2+$G2))*100</f>
        <v>27.27272727272727</v>
      </c>
      <c r="F3" s="53">
        <f t="shared" ref="F3:G3" si="0">(F2/($E2+$F2+$G2))*100</f>
        <v>36.363636363636367</v>
      </c>
      <c r="G3" s="53">
        <f t="shared" si="0"/>
        <v>36.363636363636367</v>
      </c>
      <c r="I3" s="270" t="str">
        <f>A1</f>
        <v>I rok, I semestr</v>
      </c>
      <c r="J3" s="271">
        <f>E2</f>
        <v>3</v>
      </c>
      <c r="K3" s="271">
        <f>F2</f>
        <v>4</v>
      </c>
      <c r="L3" s="272">
        <f>G2</f>
        <v>4</v>
      </c>
    </row>
    <row r="4" spans="1:12">
      <c r="A4">
        <v>3</v>
      </c>
      <c r="B4" t="str">
        <f>plan_statystyki!C11</f>
        <v>Surowce kosmetyczne naturalnego pochodzenia</v>
      </c>
      <c r="C4" s="233" t="str">
        <f>plan_statystyki!K11</f>
        <v>E</v>
      </c>
      <c r="I4" s="273" t="str">
        <f>A13</f>
        <v>I rok, II semestr</v>
      </c>
      <c r="J4" s="274">
        <f>E14</f>
        <v>3</v>
      </c>
      <c r="K4" s="274">
        <f t="shared" ref="K4:L4" si="1">F14</f>
        <v>5</v>
      </c>
      <c r="L4" s="274">
        <f t="shared" si="1"/>
        <v>4</v>
      </c>
    </row>
    <row r="5" spans="1:12">
      <c r="A5">
        <v>4</v>
      </c>
      <c r="B5" t="str">
        <f>plan_statystyki!C12</f>
        <v>Kosmetologia lecznicza/cz.1</v>
      </c>
      <c r="C5" s="269" t="str">
        <f>plan_statystyki!K12</f>
        <v>Z</v>
      </c>
      <c r="D5" t="s">
        <v>458</v>
      </c>
      <c r="I5" s="273" t="str">
        <f>A28</f>
        <v>II rok, III semestr</v>
      </c>
      <c r="J5" s="274">
        <f>E29</f>
        <v>2</v>
      </c>
      <c r="K5" s="274">
        <f t="shared" ref="K5:L5" si="2">F29</f>
        <v>6</v>
      </c>
      <c r="L5" s="274">
        <f t="shared" si="2"/>
        <v>4</v>
      </c>
    </row>
    <row r="6" spans="1:12">
      <c r="A6">
        <v>5</v>
      </c>
      <c r="B6" t="str">
        <f>plan_statystyki!C15</f>
        <v>Szkolenie BHP (poza ME)</v>
      </c>
      <c r="C6" s="269" t="str">
        <f>plan_statystyki!K15</f>
        <v>Z</v>
      </c>
      <c r="I6" s="273" t="str">
        <f>A43</f>
        <v>II rok, IV semestr</v>
      </c>
      <c r="J6" s="274">
        <f>E44</f>
        <v>3</v>
      </c>
      <c r="K6" s="274">
        <f t="shared" ref="K6:L6" si="3">F44</f>
        <v>5</v>
      </c>
      <c r="L6" s="274">
        <f t="shared" si="3"/>
        <v>0</v>
      </c>
    </row>
    <row r="7" spans="1:12">
      <c r="A7">
        <v>6</v>
      </c>
      <c r="B7" s="53" t="str">
        <f>plan_statystyki!C16</f>
        <v xml:space="preserve">Język obcy dla kosmetologów </v>
      </c>
      <c r="C7" s="268" t="str">
        <f>plan_statystyki!K16</f>
        <v>ZO</v>
      </c>
      <c r="I7" s="276" t="s">
        <v>245</v>
      </c>
      <c r="J7" s="271">
        <f>SUM(J1:J6)</f>
        <v>11</v>
      </c>
      <c r="K7" s="271">
        <f t="shared" ref="K7:L7" si="4">SUM(K1:K6)</f>
        <v>20</v>
      </c>
      <c r="L7" s="272">
        <f t="shared" si="4"/>
        <v>12</v>
      </c>
    </row>
    <row r="8" spans="1:12">
      <c r="A8">
        <v>7</v>
      </c>
      <c r="B8" t="str">
        <f>plan_statystyki!C18</f>
        <v>Mechanizmy działania substancji aktywnych w kosmetologii</v>
      </c>
      <c r="C8" s="268" t="str">
        <f>plan_statystyki!K18</f>
        <v>ZO</v>
      </c>
      <c r="I8" s="277" t="s">
        <v>459</v>
      </c>
      <c r="J8" s="275">
        <f>(J7/($J7+$K7+$L7))*100</f>
        <v>25.581395348837212</v>
      </c>
      <c r="K8" s="275">
        <f t="shared" ref="K8:L8" si="5">(K7/($J7+$K7+$L7))*100</f>
        <v>46.511627906976742</v>
      </c>
      <c r="L8" s="278">
        <f t="shared" si="5"/>
        <v>27.906976744186046</v>
      </c>
    </row>
    <row r="9" spans="1:12">
      <c r="A9">
        <v>8</v>
      </c>
      <c r="B9" t="str">
        <f>plan_statystyki!C19</f>
        <v>Zaawansowane techniki informacyjno-komunikacyjne</v>
      </c>
      <c r="C9" s="268" t="str">
        <f>plan_statystyki!K19</f>
        <v>ZO</v>
      </c>
      <c r="I9" s="98"/>
    </row>
    <row r="10" spans="1:12" ht="15.75" thickBot="1">
      <c r="A10">
        <v>9</v>
      </c>
      <c r="B10" s="267" t="str">
        <f>plan_statystyki!C23</f>
        <v>Biotechnologia roślin w produkcji kosmetyków</v>
      </c>
      <c r="C10" s="348" t="str">
        <f>plan_statystyki!K23</f>
        <v>ZO</v>
      </c>
      <c r="I10" s="98"/>
      <c r="J10" s="53"/>
      <c r="K10" s="53"/>
      <c r="L10" s="53"/>
    </row>
    <row r="11" spans="1:12" ht="15.75" thickTop="1">
      <c r="A11">
        <v>10</v>
      </c>
      <c r="B11" t="str">
        <f>plan_statystyki!C26</f>
        <v>Fakultety wolne - do wyboru 2 ECTS</v>
      </c>
      <c r="C11" s="269" t="str">
        <f>plan_statystyki!K26</f>
        <v>Z</v>
      </c>
    </row>
    <row r="12" spans="1:12">
      <c r="A12">
        <v>11</v>
      </c>
      <c r="B12">
        <f>plan_statystyki!C27</f>
        <v>0</v>
      </c>
      <c r="C12" s="269">
        <f>plan_statystyki!K27</f>
        <v>0</v>
      </c>
      <c r="D12" s="279"/>
    </row>
    <row r="13" spans="1:12">
      <c r="A13" s="514" t="s">
        <v>460</v>
      </c>
      <c r="B13" s="515"/>
      <c r="C13" s="515"/>
      <c r="D13" s="222"/>
      <c r="E13" s="233" t="s">
        <v>30</v>
      </c>
      <c r="F13" s="268" t="s">
        <v>25</v>
      </c>
      <c r="G13" s="269" t="s">
        <v>36</v>
      </c>
    </row>
    <row r="14" spans="1:12">
      <c r="A14">
        <v>1</v>
      </c>
      <c r="B14" t="str">
        <f>plan_statystyki!C36</f>
        <v>Alergologia</v>
      </c>
      <c r="C14" s="233" t="str">
        <f>plan_statystyki!K36</f>
        <v>E</v>
      </c>
      <c r="E14">
        <v>3</v>
      </c>
      <c r="F14">
        <v>5</v>
      </c>
      <c r="G14">
        <v>4</v>
      </c>
    </row>
    <row r="15" spans="1:12">
      <c r="A15">
        <v>2</v>
      </c>
      <c r="B15" t="str">
        <f>plan_statystyki!C39</f>
        <v>Przemysłowa produkcja kosmetyków</v>
      </c>
      <c r="C15" s="268" t="str">
        <f>plan_statystyki!K39</f>
        <v>ZO</v>
      </c>
      <c r="E15" s="53">
        <f>(E14/($E14+$F14+$G14))*100</f>
        <v>25</v>
      </c>
      <c r="F15" s="53">
        <f t="shared" ref="F15:G15" si="6">(F14/($E14+$F14+$G14))*100</f>
        <v>41.666666666666671</v>
      </c>
      <c r="G15" s="53">
        <f t="shared" si="6"/>
        <v>33.333333333333329</v>
      </c>
    </row>
    <row r="16" spans="1:12">
      <c r="A16">
        <v>3</v>
      </c>
      <c r="B16" t="str">
        <f>plan_statystyki!C40</f>
        <v>Ocena jakości kosmetyków w aspekcie bezpieczeństwa klienta</v>
      </c>
      <c r="C16" s="268" t="str">
        <f>plan_statystyki!K40</f>
        <v>ZO</v>
      </c>
    </row>
    <row r="17" spans="1:7">
      <c r="A17">
        <v>4</v>
      </c>
      <c r="B17" t="str">
        <f>plan_statystyki!C41</f>
        <v>Kosmetologia lecznicza/cz.2-full</v>
      </c>
      <c r="C17" s="233" t="str">
        <f>plan_statystyki!K41</f>
        <v xml:space="preserve">E    </v>
      </c>
      <c r="D17" t="s">
        <v>461</v>
      </c>
    </row>
    <row r="18" spans="1:7">
      <c r="A18">
        <v>5</v>
      </c>
      <c r="B18" t="str">
        <f>plan_statystyki!C44</f>
        <v>Charakterystyka leków dermatologicznych w aspekcie bezpieczeństwa pacjenta</v>
      </c>
      <c r="C18" s="233" t="str">
        <f>plan_statystyki!K44</f>
        <v>E</v>
      </c>
    </row>
    <row r="19" spans="1:7">
      <c r="A19">
        <v>6</v>
      </c>
      <c r="B19" t="str">
        <f>plan_statystyki!C46</f>
        <v>Diagnostyka kosmetologiczna</v>
      </c>
      <c r="C19" s="268" t="str">
        <f>plan_statystyki!K46</f>
        <v>ZO</v>
      </c>
      <c r="D19" t="s">
        <v>462</v>
      </c>
    </row>
    <row r="20" spans="1:7">
      <c r="A20">
        <v>7</v>
      </c>
      <c r="B20" t="str">
        <f>plan_statystyki!C47</f>
        <v>Marketing w kosmetologii</v>
      </c>
      <c r="C20" s="268">
        <f>plan_statystyki!K47</f>
        <v>0</v>
      </c>
    </row>
    <row r="21" spans="1:7" ht="28.15" customHeight="1" thickBot="1">
      <c r="A21">
        <v>8</v>
      </c>
      <c r="B21" s="349" t="s">
        <v>463</v>
      </c>
      <c r="C21" s="269" t="s">
        <v>36</v>
      </c>
    </row>
    <row r="22" spans="1:7" ht="15.75" thickTop="1">
      <c r="A22">
        <v>9</v>
      </c>
      <c r="B22" t="str">
        <f>plan_statystyki!C53</f>
        <v>Fakultety wolne - do wyboru 2 ECTS</v>
      </c>
      <c r="C22" s="269" t="str">
        <f>plan_statystyki!K53</f>
        <v>Z</v>
      </c>
    </row>
    <row r="23" spans="1:7">
      <c r="A23">
        <v>10</v>
      </c>
      <c r="B23">
        <f>plan_statystyki!C54</f>
        <v>0</v>
      </c>
      <c r="C23" s="269">
        <f>plan_statystyki!K54</f>
        <v>0</v>
      </c>
    </row>
    <row r="24" spans="1:7">
      <c r="B24">
        <f>plan_statystyki!C57</f>
        <v>0</v>
      </c>
      <c r="C24">
        <f>plan_statystyki!K57</f>
        <v>0</v>
      </c>
    </row>
    <row r="25" spans="1:7">
      <c r="B25">
        <f>plan_statystyki!C58</f>
        <v>0</v>
      </c>
      <c r="C25">
        <f>plan_statystyki!K58</f>
        <v>0</v>
      </c>
    </row>
    <row r="26" spans="1:7">
      <c r="A26">
        <v>11</v>
      </c>
      <c r="B26" t="str">
        <f>plan_statystyki!C61</f>
        <v xml:space="preserve">Warsztaty praktyczne </v>
      </c>
      <c r="C26" s="269" t="str">
        <f>plan_statystyki!K61</f>
        <v>Z</v>
      </c>
      <c r="D26" t="s">
        <v>464</v>
      </c>
    </row>
    <row r="27" spans="1:7">
      <c r="A27">
        <v>12</v>
      </c>
      <c r="B27" t="str">
        <f>plan_statystyki!C63</f>
        <v xml:space="preserve">Praktyki zawodowe, śródroczne </v>
      </c>
      <c r="C27" s="268" t="str">
        <f>plan_statystyki!K63</f>
        <v>ZO</v>
      </c>
      <c r="D27" t="s">
        <v>464</v>
      </c>
    </row>
    <row r="28" spans="1:7">
      <c r="A28" s="514" t="s">
        <v>465</v>
      </c>
      <c r="B28" s="515"/>
      <c r="C28" s="515"/>
      <c r="D28" s="222"/>
      <c r="E28" s="233" t="s">
        <v>30</v>
      </c>
      <c r="F28" s="268" t="s">
        <v>25</v>
      </c>
      <c r="G28" s="269" t="s">
        <v>36</v>
      </c>
    </row>
    <row r="29" spans="1:7">
      <c r="A29">
        <v>1</v>
      </c>
      <c r="B29" t="str">
        <f>plan_statystyki!C71</f>
        <v>Endokrynologia</v>
      </c>
      <c r="C29" s="268" t="str">
        <f>plan_statystyki!K71</f>
        <v>ZO</v>
      </c>
      <c r="D29" s="2" t="s">
        <v>466</v>
      </c>
      <c r="E29">
        <v>2</v>
      </c>
      <c r="F29">
        <v>6</v>
      </c>
      <c r="G29">
        <v>4</v>
      </c>
    </row>
    <row r="30" spans="1:7">
      <c r="A30">
        <v>2</v>
      </c>
      <c r="B30" t="str">
        <f>plan_statystyki!C74</f>
        <v>Rehabilitacja</v>
      </c>
      <c r="C30" s="268" t="str">
        <f>plan_statystyki!K74</f>
        <v>ZO</v>
      </c>
      <c r="D30" s="2" t="s">
        <v>466</v>
      </c>
      <c r="E30" s="53">
        <f>(E29/($E29+$F29+$G29))*100</f>
        <v>16.666666666666664</v>
      </c>
      <c r="F30" s="53">
        <f t="shared" ref="F30:G30" si="7">(F29/($E29+$F29+$G29))*100</f>
        <v>50</v>
      </c>
      <c r="G30" s="53">
        <f t="shared" si="7"/>
        <v>33.333333333333329</v>
      </c>
    </row>
    <row r="31" spans="1:7">
      <c r="A31">
        <v>3</v>
      </c>
      <c r="B31" t="str">
        <f>plan_statystyki!C75</f>
        <v>Sensoryka i środki zapachowe</v>
      </c>
      <c r="C31" s="233" t="s">
        <v>30</v>
      </c>
    </row>
    <row r="32" spans="1:7">
      <c r="A32">
        <v>4</v>
      </c>
      <c r="B32" t="str">
        <f>plan_statystyki!C77</f>
        <v>Ekonomia i zarządzanie w kosmetologii</v>
      </c>
      <c r="C32" s="268" t="str">
        <f>plan_statystyki!K77</f>
        <v>ZO</v>
      </c>
    </row>
    <row r="33" spans="1:7">
      <c r="A33">
        <v>5</v>
      </c>
      <c r="B33" t="str">
        <f>plan_statystyki!C80</f>
        <v>Kosmetologia geriatryczna</v>
      </c>
      <c r="C33" s="268" t="str">
        <f>plan_statystyki!K80</f>
        <v>ZO</v>
      </c>
    </row>
    <row r="34" spans="1:7">
      <c r="A34">
        <v>6</v>
      </c>
      <c r="B34">
        <f>plan_statystyki!C81</f>
        <v>0</v>
      </c>
      <c r="C34" s="268">
        <f>plan_statystyki!K81</f>
        <v>0</v>
      </c>
    </row>
    <row r="35" spans="1:7">
      <c r="A35">
        <v>7</v>
      </c>
      <c r="B35" t="e">
        <f>plan_statystyki!#REF!</f>
        <v>#REF!</v>
      </c>
      <c r="C35" s="269" t="str">
        <f>plan_statystyki!K84</f>
        <v>Z</v>
      </c>
    </row>
    <row r="36" spans="1:7" ht="15.75" thickBot="1">
      <c r="A36">
        <v>8</v>
      </c>
      <c r="B36" s="267" t="str">
        <f>plan_statystyki!C85</f>
        <v xml:space="preserve">Odnowa biologiczna/Kosmetologia SPA "do wyboru' </v>
      </c>
      <c r="C36" s="269" t="str">
        <f>plan_statystyki!K85</f>
        <v>Z</v>
      </c>
    </row>
    <row r="37" spans="1:7" ht="15.75" thickTop="1">
      <c r="A37">
        <v>9</v>
      </c>
      <c r="B37" t="str">
        <f>plan_statystyki!C89</f>
        <v>Kształtowanie sylwetki i postawy ciała/Ćwiczenia fitness</v>
      </c>
      <c r="C37" s="350" t="s">
        <v>36</v>
      </c>
    </row>
    <row r="38" spans="1:7">
      <c r="A38">
        <v>10</v>
      </c>
      <c r="B38" t="str">
        <f>plan_statystyki!C91</f>
        <v>Socjologia ciała-zarys problematyki/Podstawy socjologii zdrowia</v>
      </c>
      <c r="C38" s="269" t="str">
        <f>plan_statystyki!K91</f>
        <v>Z</v>
      </c>
    </row>
    <row r="39" spans="1:7">
      <c r="B39">
        <f>plan_statystyki!C95</f>
        <v>0</v>
      </c>
      <c r="C39">
        <f>plan_statystyki!K95</f>
        <v>0</v>
      </c>
    </row>
    <row r="40" spans="1:7">
      <c r="B40" t="str">
        <f>plan_statystyki!C96</f>
        <v>przedmioty fakultatywne razem</v>
      </c>
      <c r="C40">
        <f>plan_statystyki!K96</f>
        <v>0</v>
      </c>
    </row>
    <row r="41" spans="1:7">
      <c r="A41">
        <v>11</v>
      </c>
      <c r="B41" t="str">
        <f>plan_statystyki!C99</f>
        <v>Warsztaty praktyczne</v>
      </c>
      <c r="C41" s="233" t="s">
        <v>30</v>
      </c>
      <c r="D41" s="281" t="s">
        <v>467</v>
      </c>
    </row>
    <row r="42" spans="1:7">
      <c r="A42">
        <v>12</v>
      </c>
      <c r="B42" t="str">
        <f>plan_statystyki!C101</f>
        <v xml:space="preserve">Praktyki zawodowe, śródroczne </v>
      </c>
      <c r="C42" s="268" t="str">
        <f>plan_statystyki!K101</f>
        <v>ZO</v>
      </c>
    </row>
    <row r="43" spans="1:7">
      <c r="A43" s="514" t="s">
        <v>468</v>
      </c>
      <c r="B43" s="515"/>
      <c r="C43" s="515"/>
      <c r="D43" s="222"/>
      <c r="E43" s="233" t="s">
        <v>30</v>
      </c>
      <c r="F43" s="268" t="s">
        <v>25</v>
      </c>
      <c r="G43" s="269" t="s">
        <v>36</v>
      </c>
    </row>
    <row r="44" spans="1:7">
      <c r="A44">
        <v>1</v>
      </c>
      <c r="B44" t="str">
        <f>plan_statystyki!C109</f>
        <v>Onkologia skóry</v>
      </c>
      <c r="C44" s="233" t="str">
        <f>plan_statystyki!K109</f>
        <v>E ustny</v>
      </c>
      <c r="D44" s="2" t="s">
        <v>469</v>
      </c>
      <c r="E44">
        <v>3</v>
      </c>
      <c r="F44">
        <v>5</v>
      </c>
      <c r="G44">
        <v>0</v>
      </c>
    </row>
    <row r="45" spans="1:7">
      <c r="A45">
        <v>2</v>
      </c>
      <c r="B45" t="str">
        <f>plan_statystyki!C112</f>
        <v>Chirurgia plastyczna, pourazowa i estetyczna</v>
      </c>
      <c r="C45" s="233" t="str">
        <f>plan_statystyki!K112</f>
        <v>E</v>
      </c>
      <c r="E45" s="53">
        <f>(E44/($E44+$F44+$G44))*100</f>
        <v>37.5</v>
      </c>
      <c r="F45" s="53">
        <f t="shared" ref="F45:G45" si="8">(F44/($E44+$F44+$G44))*100</f>
        <v>62.5</v>
      </c>
      <c r="G45" s="53">
        <f t="shared" si="8"/>
        <v>0</v>
      </c>
    </row>
    <row r="46" spans="1:7">
      <c r="A46">
        <v>3</v>
      </c>
      <c r="B46" t="str">
        <f>plan_statystyki!C113</f>
        <v>Asystent lekarza medycyny estetycznej</v>
      </c>
      <c r="C46" s="268" t="str">
        <f>plan_statystyki!K113</f>
        <v>ZO</v>
      </c>
      <c r="D46" t="s">
        <v>470</v>
      </c>
    </row>
    <row r="47" spans="1:7">
      <c r="A47">
        <v>4</v>
      </c>
      <c r="B47" t="str">
        <f>plan_statystyki!C115</f>
        <v>Seminarium magisterskie i informacja naukowa</v>
      </c>
      <c r="C47" s="268" t="str">
        <f>plan_statystyki!K115</f>
        <v>ZO</v>
      </c>
      <c r="D47" s="280" t="s">
        <v>471</v>
      </c>
    </row>
    <row r="48" spans="1:7">
      <c r="A48">
        <v>5</v>
      </c>
      <c r="B48" t="str">
        <f>plan_statystyki!C117</f>
        <v>Praca magisterska</v>
      </c>
      <c r="C48" s="268" t="str">
        <f>plan_statystyki!K117</f>
        <v>ZO</v>
      </c>
    </row>
    <row r="49" spans="1:3">
      <c r="A49">
        <v>6</v>
      </c>
      <c r="B49" t="str">
        <f>plan_statystyki!C118</f>
        <v>Egzamin dyplomowy</v>
      </c>
      <c r="C49" s="233" t="str">
        <f>plan_statystyki!K118</f>
        <v xml:space="preserve">E </v>
      </c>
    </row>
    <row r="50" spans="1:3">
      <c r="A50">
        <v>7</v>
      </c>
      <c r="B50" t="str">
        <f>plan_statystyki!C122</f>
        <v>Kosmetologia onkologiczna</v>
      </c>
      <c r="C50" s="268" t="str">
        <f>plan_statystyki!K122</f>
        <v>ZO</v>
      </c>
    </row>
    <row r="51" spans="1:3">
      <c r="A51">
        <v>8</v>
      </c>
      <c r="B51" t="str">
        <f>plan_statystyki!C123</f>
        <v>Psychologia piękna</v>
      </c>
      <c r="C51" s="268" t="str">
        <f>plan_statystyki!K123</f>
        <v>ZO</v>
      </c>
    </row>
  </sheetData>
  <mergeCells count="6">
    <mergeCell ref="A43:C43"/>
    <mergeCell ref="A1:C1"/>
    <mergeCell ref="I1:I2"/>
    <mergeCell ref="J1:L1"/>
    <mergeCell ref="A13:C13"/>
    <mergeCell ref="A28:C28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"/>
  <sheetViews>
    <sheetView workbookViewId="0">
      <selection activeCell="A6" sqref="A6:D7"/>
    </sheetView>
  </sheetViews>
  <sheetFormatPr defaultRowHeight="15"/>
  <cols>
    <col min="1" max="1" width="32.85546875" customWidth="1"/>
    <col min="2" max="2" width="21.85546875" customWidth="1"/>
    <col min="11" max="11" width="9.7109375" bestFit="1" customWidth="1"/>
    <col min="12" max="12" width="8.85546875" customWidth="1"/>
  </cols>
  <sheetData>
    <row r="1" spans="1:11" ht="22.9" customHeight="1">
      <c r="A1" s="518" t="s">
        <v>472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11" ht="37.15" customHeight="1">
      <c r="A2" s="282" t="s">
        <v>2</v>
      </c>
      <c r="B2" s="282" t="s">
        <v>473</v>
      </c>
      <c r="C2" s="282" t="s">
        <v>474</v>
      </c>
      <c r="D2" s="282" t="s">
        <v>7</v>
      </c>
      <c r="E2" s="282" t="s">
        <v>162</v>
      </c>
      <c r="F2" s="282" t="s">
        <v>475</v>
      </c>
      <c r="G2" s="282" t="s">
        <v>163</v>
      </c>
      <c r="H2" s="282" t="s">
        <v>475</v>
      </c>
      <c r="I2" s="282" t="s">
        <v>128</v>
      </c>
      <c r="J2" s="282" t="s">
        <v>475</v>
      </c>
      <c r="K2" s="282"/>
    </row>
    <row r="3" spans="1:11" ht="39" customHeight="1">
      <c r="A3" s="299" t="str">
        <f>plan_statystyki!C19</f>
        <v>Zaawansowane techniki informacyjno-komunikacyjne</v>
      </c>
      <c r="B3" s="300" t="str">
        <f>plan_statystyki!D19</f>
        <v>Zakład  Informatyki i Statystyki Medycznej z Pracownią zdalnego nauczania</v>
      </c>
      <c r="C3" s="299">
        <f>plan_statystyki!E19</f>
        <v>30</v>
      </c>
      <c r="D3" s="299">
        <f>plan_statystyki!F19</f>
        <v>2</v>
      </c>
      <c r="E3" s="286">
        <f>plan_statystyki!L19</f>
        <v>10</v>
      </c>
      <c r="F3" s="286">
        <f>plan_statystyki!P19</f>
        <v>0</v>
      </c>
      <c r="G3" s="287">
        <f>plan_statystyki!Q19</f>
        <v>0</v>
      </c>
      <c r="H3" s="287">
        <f>plan_statystyki!U19</f>
        <v>0</v>
      </c>
      <c r="I3" s="286">
        <f>plan_statystyki!V19</f>
        <v>20</v>
      </c>
      <c r="J3" s="286" t="str">
        <f>plan_statystyki!Z19</f>
        <v>e-S</v>
      </c>
      <c r="K3" s="288" t="s">
        <v>476</v>
      </c>
    </row>
    <row r="4" spans="1:11" ht="24.75">
      <c r="A4" s="285" t="str">
        <f>plan_statystyki!C36</f>
        <v>Alergologia</v>
      </c>
      <c r="B4" s="283" t="str">
        <f>plan_statystyki!D36</f>
        <v>Katedra i Zakład Immunologii Klinicznej</v>
      </c>
      <c r="C4" s="284">
        <f>plan_statystyki!E36</f>
        <v>50</v>
      </c>
      <c r="D4" s="285">
        <f>plan_statystyki!F36</f>
        <v>4</v>
      </c>
      <c r="E4" s="286">
        <f>plan_statystyki!L36</f>
        <v>10</v>
      </c>
      <c r="F4" s="286">
        <f>plan_statystyki!P36</f>
        <v>0</v>
      </c>
      <c r="G4" s="287">
        <f>plan_statystyki!Q36</f>
        <v>20</v>
      </c>
      <c r="H4" s="287">
        <f>plan_statystyki!U36</f>
        <v>0</v>
      </c>
      <c r="I4" s="287">
        <f>plan_statystyki!V36</f>
        <v>20</v>
      </c>
      <c r="J4" s="287">
        <f>plan_statystyki!Z36</f>
        <v>0</v>
      </c>
      <c r="K4" s="289"/>
    </row>
    <row r="5" spans="1:11" ht="45">
      <c r="A5" s="285" t="str">
        <f>plan_statystyki!C44</f>
        <v>Charakterystyka leków dermatologicznych w aspekcie bezpieczeństwa pacjenta</v>
      </c>
      <c r="B5" s="290" t="str">
        <f>plan_statystyki!D44</f>
        <v>Katedra i Zakład Chemii  Leków</v>
      </c>
      <c r="C5" s="291">
        <f>plan_statystyki!E44</f>
        <v>50</v>
      </c>
      <c r="D5" s="292">
        <f>plan_statystyki!F44</f>
        <v>4</v>
      </c>
      <c r="E5" s="293">
        <f>plan_statystyki!L44</f>
        <v>15</v>
      </c>
      <c r="F5" s="293">
        <f>plan_statystyki!P44</f>
        <v>0</v>
      </c>
      <c r="G5" s="294">
        <f>plan_statystyki!Q44</f>
        <v>25</v>
      </c>
      <c r="H5" s="294">
        <f>plan_statystyki!U44</f>
        <v>0</v>
      </c>
      <c r="I5" s="294">
        <f>plan_statystyki!V44</f>
        <v>10</v>
      </c>
      <c r="J5" s="294">
        <f>plan_statystyki!Z44</f>
        <v>0</v>
      </c>
      <c r="K5" s="295"/>
    </row>
    <row r="6" spans="1:11" ht="16.899999999999999" customHeight="1">
      <c r="A6" s="519" t="str">
        <f>plan_statystyki!C115</f>
        <v>Seminarium magisterskie i informacja naukowa</v>
      </c>
      <c r="B6" s="301" t="str" cm="1">
        <f t="array" ref="B6:B7">plan_statystyki!D115:D116</f>
        <v xml:space="preserve">Katedra i Zakład Chemii Leków </v>
      </c>
      <c r="C6" s="293" cm="1">
        <f t="array" ref="C6:C7">plan_statystyki!E115:E116</f>
        <v>15</v>
      </c>
      <c r="D6" s="302" cm="1">
        <f t="array" ref="D6:D7">plan_statystyki!F115:F116</f>
        <v>2</v>
      </c>
      <c r="E6" s="293" cm="1">
        <f t="array" ref="E6:E7">plan_statystyki!L115:L116</f>
        <v>0</v>
      </c>
      <c r="F6" s="293" cm="1">
        <f t="array" ref="F6:F7">plan_statystyki!P115:P116</f>
        <v>0</v>
      </c>
      <c r="G6" s="270" cm="1">
        <f t="array" ref="G6:G7">plan_statystyki!Q115:Q116</f>
        <v>0</v>
      </c>
      <c r="H6" s="270" cm="1">
        <f t="array" ref="H6:H7">plan_statystyki!U115:U116</f>
        <v>0</v>
      </c>
      <c r="I6" s="270" cm="1">
        <f t="array" ref="I6:I7">plan_statystyki!V115:V116</f>
        <v>15</v>
      </c>
      <c r="J6" s="270" t="str" cm="1">
        <f t="array" ref="J6:J7">plan_statystyki!Z115:Z116</f>
        <v>e-S</v>
      </c>
      <c r="K6" s="271"/>
    </row>
    <row r="7" spans="1:11">
      <c r="A7" s="520"/>
      <c r="B7" s="303" t="str">
        <v>Biblioteka Główna UM</v>
      </c>
      <c r="C7" s="298">
        <v>5</v>
      </c>
      <c r="D7" s="298">
        <v>0</v>
      </c>
      <c r="E7" s="296">
        <v>5</v>
      </c>
      <c r="F7" s="296">
        <v>0</v>
      </c>
      <c r="G7" s="296">
        <v>0</v>
      </c>
      <c r="H7" s="296">
        <v>0</v>
      </c>
      <c r="I7" s="297">
        <v>0</v>
      </c>
      <c r="J7" s="298">
        <v>0</v>
      </c>
      <c r="K7" s="298" t="s">
        <v>476</v>
      </c>
    </row>
  </sheetData>
  <mergeCells count="2">
    <mergeCell ref="A1:K1"/>
    <mergeCell ref="A6:A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U844"/>
  <sheetViews>
    <sheetView topLeftCell="A10" workbookViewId="0">
      <selection activeCell="C2" sqref="C2"/>
    </sheetView>
  </sheetViews>
  <sheetFormatPr defaultColWidth="4.28515625" defaultRowHeight="15"/>
  <cols>
    <col min="1" max="1" width="14.140625" customWidth="1"/>
    <col min="2" max="2" width="32.28515625" style="161" customWidth="1"/>
    <col min="3" max="17" width="2.42578125" style="161" customWidth="1"/>
    <col min="18" max="19" width="2.42578125" style="160" customWidth="1"/>
    <col min="20" max="39" width="2.42578125" style="161" customWidth="1"/>
    <col min="40" max="44" width="2.140625" style="161" customWidth="1"/>
    <col min="45" max="45" width="6.42578125" style="161" customWidth="1"/>
    <col min="46" max="46" width="4.28515625" style="161"/>
    <col min="47" max="47" width="6.42578125" bestFit="1" customWidth="1"/>
    <col min="257" max="257" width="14.140625" customWidth="1"/>
    <col min="258" max="258" width="32.28515625" customWidth="1"/>
    <col min="259" max="295" width="2.42578125" customWidth="1"/>
    <col min="296" max="300" width="2.140625" customWidth="1"/>
    <col min="301" max="301" width="6.42578125" customWidth="1"/>
    <col min="303" max="303" width="6.42578125" bestFit="1" customWidth="1"/>
    <col min="513" max="513" width="14.140625" customWidth="1"/>
    <col min="514" max="514" width="32.28515625" customWidth="1"/>
    <col min="515" max="551" width="2.42578125" customWidth="1"/>
    <col min="552" max="556" width="2.140625" customWidth="1"/>
    <col min="557" max="557" width="6.42578125" customWidth="1"/>
    <col min="559" max="559" width="6.42578125" bestFit="1" customWidth="1"/>
    <col min="769" max="769" width="14.140625" customWidth="1"/>
    <col min="770" max="770" width="32.28515625" customWidth="1"/>
    <col min="771" max="807" width="2.42578125" customWidth="1"/>
    <col min="808" max="812" width="2.140625" customWidth="1"/>
    <col min="813" max="813" width="6.42578125" customWidth="1"/>
    <col min="815" max="815" width="6.42578125" bestFit="1" customWidth="1"/>
    <col min="1025" max="1025" width="14.140625" customWidth="1"/>
    <col min="1026" max="1026" width="32.28515625" customWidth="1"/>
    <col min="1027" max="1063" width="2.42578125" customWidth="1"/>
    <col min="1064" max="1068" width="2.140625" customWidth="1"/>
    <col min="1069" max="1069" width="6.42578125" customWidth="1"/>
    <col min="1071" max="1071" width="6.42578125" bestFit="1" customWidth="1"/>
    <col min="1281" max="1281" width="14.140625" customWidth="1"/>
    <col min="1282" max="1282" width="32.28515625" customWidth="1"/>
    <col min="1283" max="1319" width="2.42578125" customWidth="1"/>
    <col min="1320" max="1324" width="2.140625" customWidth="1"/>
    <col min="1325" max="1325" width="6.42578125" customWidth="1"/>
    <col min="1327" max="1327" width="6.42578125" bestFit="1" customWidth="1"/>
    <col min="1537" max="1537" width="14.140625" customWidth="1"/>
    <col min="1538" max="1538" width="32.28515625" customWidth="1"/>
    <col min="1539" max="1575" width="2.42578125" customWidth="1"/>
    <col min="1576" max="1580" width="2.140625" customWidth="1"/>
    <col min="1581" max="1581" width="6.42578125" customWidth="1"/>
    <col min="1583" max="1583" width="6.42578125" bestFit="1" customWidth="1"/>
    <col min="1793" max="1793" width="14.140625" customWidth="1"/>
    <col min="1794" max="1794" width="32.28515625" customWidth="1"/>
    <col min="1795" max="1831" width="2.42578125" customWidth="1"/>
    <col min="1832" max="1836" width="2.140625" customWidth="1"/>
    <col min="1837" max="1837" width="6.42578125" customWidth="1"/>
    <col min="1839" max="1839" width="6.42578125" bestFit="1" customWidth="1"/>
    <col min="2049" max="2049" width="14.140625" customWidth="1"/>
    <col min="2050" max="2050" width="32.28515625" customWidth="1"/>
    <col min="2051" max="2087" width="2.42578125" customWidth="1"/>
    <col min="2088" max="2092" width="2.140625" customWidth="1"/>
    <col min="2093" max="2093" width="6.42578125" customWidth="1"/>
    <col min="2095" max="2095" width="6.42578125" bestFit="1" customWidth="1"/>
    <col min="2305" max="2305" width="14.140625" customWidth="1"/>
    <col min="2306" max="2306" width="32.28515625" customWidth="1"/>
    <col min="2307" max="2343" width="2.42578125" customWidth="1"/>
    <col min="2344" max="2348" width="2.140625" customWidth="1"/>
    <col min="2349" max="2349" width="6.42578125" customWidth="1"/>
    <col min="2351" max="2351" width="6.42578125" bestFit="1" customWidth="1"/>
    <col min="2561" max="2561" width="14.140625" customWidth="1"/>
    <col min="2562" max="2562" width="32.28515625" customWidth="1"/>
    <col min="2563" max="2599" width="2.42578125" customWidth="1"/>
    <col min="2600" max="2604" width="2.140625" customWidth="1"/>
    <col min="2605" max="2605" width="6.42578125" customWidth="1"/>
    <col min="2607" max="2607" width="6.42578125" bestFit="1" customWidth="1"/>
    <col min="2817" max="2817" width="14.140625" customWidth="1"/>
    <col min="2818" max="2818" width="32.28515625" customWidth="1"/>
    <col min="2819" max="2855" width="2.42578125" customWidth="1"/>
    <col min="2856" max="2860" width="2.140625" customWidth="1"/>
    <col min="2861" max="2861" width="6.42578125" customWidth="1"/>
    <col min="2863" max="2863" width="6.42578125" bestFit="1" customWidth="1"/>
    <col min="3073" max="3073" width="14.140625" customWidth="1"/>
    <col min="3074" max="3074" width="32.28515625" customWidth="1"/>
    <col min="3075" max="3111" width="2.42578125" customWidth="1"/>
    <col min="3112" max="3116" width="2.140625" customWidth="1"/>
    <col min="3117" max="3117" width="6.42578125" customWidth="1"/>
    <col min="3119" max="3119" width="6.42578125" bestFit="1" customWidth="1"/>
    <col min="3329" max="3329" width="14.140625" customWidth="1"/>
    <col min="3330" max="3330" width="32.28515625" customWidth="1"/>
    <col min="3331" max="3367" width="2.42578125" customWidth="1"/>
    <col min="3368" max="3372" width="2.140625" customWidth="1"/>
    <col min="3373" max="3373" width="6.42578125" customWidth="1"/>
    <col min="3375" max="3375" width="6.42578125" bestFit="1" customWidth="1"/>
    <col min="3585" max="3585" width="14.140625" customWidth="1"/>
    <col min="3586" max="3586" width="32.28515625" customWidth="1"/>
    <col min="3587" max="3623" width="2.42578125" customWidth="1"/>
    <col min="3624" max="3628" width="2.140625" customWidth="1"/>
    <col min="3629" max="3629" width="6.42578125" customWidth="1"/>
    <col min="3631" max="3631" width="6.42578125" bestFit="1" customWidth="1"/>
    <col min="3841" max="3841" width="14.140625" customWidth="1"/>
    <col min="3842" max="3842" width="32.28515625" customWidth="1"/>
    <col min="3843" max="3879" width="2.42578125" customWidth="1"/>
    <col min="3880" max="3884" width="2.140625" customWidth="1"/>
    <col min="3885" max="3885" width="6.42578125" customWidth="1"/>
    <col min="3887" max="3887" width="6.42578125" bestFit="1" customWidth="1"/>
    <col min="4097" max="4097" width="14.140625" customWidth="1"/>
    <col min="4098" max="4098" width="32.28515625" customWidth="1"/>
    <col min="4099" max="4135" width="2.42578125" customWidth="1"/>
    <col min="4136" max="4140" width="2.140625" customWidth="1"/>
    <col min="4141" max="4141" width="6.42578125" customWidth="1"/>
    <col min="4143" max="4143" width="6.42578125" bestFit="1" customWidth="1"/>
    <col min="4353" max="4353" width="14.140625" customWidth="1"/>
    <col min="4354" max="4354" width="32.28515625" customWidth="1"/>
    <col min="4355" max="4391" width="2.42578125" customWidth="1"/>
    <col min="4392" max="4396" width="2.140625" customWidth="1"/>
    <col min="4397" max="4397" width="6.42578125" customWidth="1"/>
    <col min="4399" max="4399" width="6.42578125" bestFit="1" customWidth="1"/>
    <col min="4609" max="4609" width="14.140625" customWidth="1"/>
    <col min="4610" max="4610" width="32.28515625" customWidth="1"/>
    <col min="4611" max="4647" width="2.42578125" customWidth="1"/>
    <col min="4648" max="4652" width="2.140625" customWidth="1"/>
    <col min="4653" max="4653" width="6.42578125" customWidth="1"/>
    <col min="4655" max="4655" width="6.42578125" bestFit="1" customWidth="1"/>
    <col min="4865" max="4865" width="14.140625" customWidth="1"/>
    <col min="4866" max="4866" width="32.28515625" customWidth="1"/>
    <col min="4867" max="4903" width="2.42578125" customWidth="1"/>
    <col min="4904" max="4908" width="2.140625" customWidth="1"/>
    <col min="4909" max="4909" width="6.42578125" customWidth="1"/>
    <col min="4911" max="4911" width="6.42578125" bestFit="1" customWidth="1"/>
    <col min="5121" max="5121" width="14.140625" customWidth="1"/>
    <col min="5122" max="5122" width="32.28515625" customWidth="1"/>
    <col min="5123" max="5159" width="2.42578125" customWidth="1"/>
    <col min="5160" max="5164" width="2.140625" customWidth="1"/>
    <col min="5165" max="5165" width="6.42578125" customWidth="1"/>
    <col min="5167" max="5167" width="6.42578125" bestFit="1" customWidth="1"/>
    <col min="5377" max="5377" width="14.140625" customWidth="1"/>
    <col min="5378" max="5378" width="32.28515625" customWidth="1"/>
    <col min="5379" max="5415" width="2.42578125" customWidth="1"/>
    <col min="5416" max="5420" width="2.140625" customWidth="1"/>
    <col min="5421" max="5421" width="6.42578125" customWidth="1"/>
    <col min="5423" max="5423" width="6.42578125" bestFit="1" customWidth="1"/>
    <col min="5633" max="5633" width="14.140625" customWidth="1"/>
    <col min="5634" max="5634" width="32.28515625" customWidth="1"/>
    <col min="5635" max="5671" width="2.42578125" customWidth="1"/>
    <col min="5672" max="5676" width="2.140625" customWidth="1"/>
    <col min="5677" max="5677" width="6.42578125" customWidth="1"/>
    <col min="5679" max="5679" width="6.42578125" bestFit="1" customWidth="1"/>
    <col min="5889" max="5889" width="14.140625" customWidth="1"/>
    <col min="5890" max="5890" width="32.28515625" customWidth="1"/>
    <col min="5891" max="5927" width="2.42578125" customWidth="1"/>
    <col min="5928" max="5932" width="2.140625" customWidth="1"/>
    <col min="5933" max="5933" width="6.42578125" customWidth="1"/>
    <col min="5935" max="5935" width="6.42578125" bestFit="1" customWidth="1"/>
    <col min="6145" max="6145" width="14.140625" customWidth="1"/>
    <col min="6146" max="6146" width="32.28515625" customWidth="1"/>
    <col min="6147" max="6183" width="2.42578125" customWidth="1"/>
    <col min="6184" max="6188" width="2.140625" customWidth="1"/>
    <col min="6189" max="6189" width="6.42578125" customWidth="1"/>
    <col min="6191" max="6191" width="6.42578125" bestFit="1" customWidth="1"/>
    <col min="6401" max="6401" width="14.140625" customWidth="1"/>
    <col min="6402" max="6402" width="32.28515625" customWidth="1"/>
    <col min="6403" max="6439" width="2.42578125" customWidth="1"/>
    <col min="6440" max="6444" width="2.140625" customWidth="1"/>
    <col min="6445" max="6445" width="6.42578125" customWidth="1"/>
    <col min="6447" max="6447" width="6.42578125" bestFit="1" customWidth="1"/>
    <col min="6657" max="6657" width="14.140625" customWidth="1"/>
    <col min="6658" max="6658" width="32.28515625" customWidth="1"/>
    <col min="6659" max="6695" width="2.42578125" customWidth="1"/>
    <col min="6696" max="6700" width="2.140625" customWidth="1"/>
    <col min="6701" max="6701" width="6.42578125" customWidth="1"/>
    <col min="6703" max="6703" width="6.42578125" bestFit="1" customWidth="1"/>
    <col min="6913" max="6913" width="14.140625" customWidth="1"/>
    <col min="6914" max="6914" width="32.28515625" customWidth="1"/>
    <col min="6915" max="6951" width="2.42578125" customWidth="1"/>
    <col min="6952" max="6956" width="2.140625" customWidth="1"/>
    <col min="6957" max="6957" width="6.42578125" customWidth="1"/>
    <col min="6959" max="6959" width="6.42578125" bestFit="1" customWidth="1"/>
    <col min="7169" max="7169" width="14.140625" customWidth="1"/>
    <col min="7170" max="7170" width="32.28515625" customWidth="1"/>
    <col min="7171" max="7207" width="2.42578125" customWidth="1"/>
    <col min="7208" max="7212" width="2.140625" customWidth="1"/>
    <col min="7213" max="7213" width="6.42578125" customWidth="1"/>
    <col min="7215" max="7215" width="6.42578125" bestFit="1" customWidth="1"/>
    <col min="7425" max="7425" width="14.140625" customWidth="1"/>
    <col min="7426" max="7426" width="32.28515625" customWidth="1"/>
    <col min="7427" max="7463" width="2.42578125" customWidth="1"/>
    <col min="7464" max="7468" width="2.140625" customWidth="1"/>
    <col min="7469" max="7469" width="6.42578125" customWidth="1"/>
    <col min="7471" max="7471" width="6.42578125" bestFit="1" customWidth="1"/>
    <col min="7681" max="7681" width="14.140625" customWidth="1"/>
    <col min="7682" max="7682" width="32.28515625" customWidth="1"/>
    <col min="7683" max="7719" width="2.42578125" customWidth="1"/>
    <col min="7720" max="7724" width="2.140625" customWidth="1"/>
    <col min="7725" max="7725" width="6.42578125" customWidth="1"/>
    <col min="7727" max="7727" width="6.42578125" bestFit="1" customWidth="1"/>
    <col min="7937" max="7937" width="14.140625" customWidth="1"/>
    <col min="7938" max="7938" width="32.28515625" customWidth="1"/>
    <col min="7939" max="7975" width="2.42578125" customWidth="1"/>
    <col min="7976" max="7980" width="2.140625" customWidth="1"/>
    <col min="7981" max="7981" width="6.42578125" customWidth="1"/>
    <col min="7983" max="7983" width="6.42578125" bestFit="1" customWidth="1"/>
    <col min="8193" max="8193" width="14.140625" customWidth="1"/>
    <col min="8194" max="8194" width="32.28515625" customWidth="1"/>
    <col min="8195" max="8231" width="2.42578125" customWidth="1"/>
    <col min="8232" max="8236" width="2.140625" customWidth="1"/>
    <col min="8237" max="8237" width="6.42578125" customWidth="1"/>
    <col min="8239" max="8239" width="6.42578125" bestFit="1" customWidth="1"/>
    <col min="8449" max="8449" width="14.140625" customWidth="1"/>
    <col min="8450" max="8450" width="32.28515625" customWidth="1"/>
    <col min="8451" max="8487" width="2.42578125" customWidth="1"/>
    <col min="8488" max="8492" width="2.140625" customWidth="1"/>
    <col min="8493" max="8493" width="6.42578125" customWidth="1"/>
    <col min="8495" max="8495" width="6.42578125" bestFit="1" customWidth="1"/>
    <col min="8705" max="8705" width="14.140625" customWidth="1"/>
    <col min="8706" max="8706" width="32.28515625" customWidth="1"/>
    <col min="8707" max="8743" width="2.42578125" customWidth="1"/>
    <col min="8744" max="8748" width="2.140625" customWidth="1"/>
    <col min="8749" max="8749" width="6.42578125" customWidth="1"/>
    <col min="8751" max="8751" width="6.42578125" bestFit="1" customWidth="1"/>
    <col min="8961" max="8961" width="14.140625" customWidth="1"/>
    <col min="8962" max="8962" width="32.28515625" customWidth="1"/>
    <col min="8963" max="8999" width="2.42578125" customWidth="1"/>
    <col min="9000" max="9004" width="2.140625" customWidth="1"/>
    <col min="9005" max="9005" width="6.42578125" customWidth="1"/>
    <col min="9007" max="9007" width="6.42578125" bestFit="1" customWidth="1"/>
    <col min="9217" max="9217" width="14.140625" customWidth="1"/>
    <col min="9218" max="9218" width="32.28515625" customWidth="1"/>
    <col min="9219" max="9255" width="2.42578125" customWidth="1"/>
    <col min="9256" max="9260" width="2.140625" customWidth="1"/>
    <col min="9261" max="9261" width="6.42578125" customWidth="1"/>
    <col min="9263" max="9263" width="6.42578125" bestFit="1" customWidth="1"/>
    <col min="9473" max="9473" width="14.140625" customWidth="1"/>
    <col min="9474" max="9474" width="32.28515625" customWidth="1"/>
    <col min="9475" max="9511" width="2.42578125" customWidth="1"/>
    <col min="9512" max="9516" width="2.140625" customWidth="1"/>
    <col min="9517" max="9517" width="6.42578125" customWidth="1"/>
    <col min="9519" max="9519" width="6.42578125" bestFit="1" customWidth="1"/>
    <col min="9729" max="9729" width="14.140625" customWidth="1"/>
    <col min="9730" max="9730" width="32.28515625" customWidth="1"/>
    <col min="9731" max="9767" width="2.42578125" customWidth="1"/>
    <col min="9768" max="9772" width="2.140625" customWidth="1"/>
    <col min="9773" max="9773" width="6.42578125" customWidth="1"/>
    <col min="9775" max="9775" width="6.42578125" bestFit="1" customWidth="1"/>
    <col min="9985" max="9985" width="14.140625" customWidth="1"/>
    <col min="9986" max="9986" width="32.28515625" customWidth="1"/>
    <col min="9987" max="10023" width="2.42578125" customWidth="1"/>
    <col min="10024" max="10028" width="2.140625" customWidth="1"/>
    <col min="10029" max="10029" width="6.42578125" customWidth="1"/>
    <col min="10031" max="10031" width="6.42578125" bestFit="1" customWidth="1"/>
    <col min="10241" max="10241" width="14.140625" customWidth="1"/>
    <col min="10242" max="10242" width="32.28515625" customWidth="1"/>
    <col min="10243" max="10279" width="2.42578125" customWidth="1"/>
    <col min="10280" max="10284" width="2.140625" customWidth="1"/>
    <col min="10285" max="10285" width="6.42578125" customWidth="1"/>
    <col min="10287" max="10287" width="6.42578125" bestFit="1" customWidth="1"/>
    <col min="10497" max="10497" width="14.140625" customWidth="1"/>
    <col min="10498" max="10498" width="32.28515625" customWidth="1"/>
    <col min="10499" max="10535" width="2.42578125" customWidth="1"/>
    <col min="10536" max="10540" width="2.140625" customWidth="1"/>
    <col min="10541" max="10541" width="6.42578125" customWidth="1"/>
    <col min="10543" max="10543" width="6.42578125" bestFit="1" customWidth="1"/>
    <col min="10753" max="10753" width="14.140625" customWidth="1"/>
    <col min="10754" max="10754" width="32.28515625" customWidth="1"/>
    <col min="10755" max="10791" width="2.42578125" customWidth="1"/>
    <col min="10792" max="10796" width="2.140625" customWidth="1"/>
    <col min="10797" max="10797" width="6.42578125" customWidth="1"/>
    <col min="10799" max="10799" width="6.42578125" bestFit="1" customWidth="1"/>
    <col min="11009" max="11009" width="14.140625" customWidth="1"/>
    <col min="11010" max="11010" width="32.28515625" customWidth="1"/>
    <col min="11011" max="11047" width="2.42578125" customWidth="1"/>
    <col min="11048" max="11052" width="2.140625" customWidth="1"/>
    <col min="11053" max="11053" width="6.42578125" customWidth="1"/>
    <col min="11055" max="11055" width="6.42578125" bestFit="1" customWidth="1"/>
    <col min="11265" max="11265" width="14.140625" customWidth="1"/>
    <col min="11266" max="11266" width="32.28515625" customWidth="1"/>
    <col min="11267" max="11303" width="2.42578125" customWidth="1"/>
    <col min="11304" max="11308" width="2.140625" customWidth="1"/>
    <col min="11309" max="11309" width="6.42578125" customWidth="1"/>
    <col min="11311" max="11311" width="6.42578125" bestFit="1" customWidth="1"/>
    <col min="11521" max="11521" width="14.140625" customWidth="1"/>
    <col min="11522" max="11522" width="32.28515625" customWidth="1"/>
    <col min="11523" max="11559" width="2.42578125" customWidth="1"/>
    <col min="11560" max="11564" width="2.140625" customWidth="1"/>
    <col min="11565" max="11565" width="6.42578125" customWidth="1"/>
    <col min="11567" max="11567" width="6.42578125" bestFit="1" customWidth="1"/>
    <col min="11777" max="11777" width="14.140625" customWidth="1"/>
    <col min="11778" max="11778" width="32.28515625" customWidth="1"/>
    <col min="11779" max="11815" width="2.42578125" customWidth="1"/>
    <col min="11816" max="11820" width="2.140625" customWidth="1"/>
    <col min="11821" max="11821" width="6.42578125" customWidth="1"/>
    <col min="11823" max="11823" width="6.42578125" bestFit="1" customWidth="1"/>
    <col min="12033" max="12033" width="14.140625" customWidth="1"/>
    <col min="12034" max="12034" width="32.28515625" customWidth="1"/>
    <col min="12035" max="12071" width="2.42578125" customWidth="1"/>
    <col min="12072" max="12076" width="2.140625" customWidth="1"/>
    <col min="12077" max="12077" width="6.42578125" customWidth="1"/>
    <col min="12079" max="12079" width="6.42578125" bestFit="1" customWidth="1"/>
    <col min="12289" max="12289" width="14.140625" customWidth="1"/>
    <col min="12290" max="12290" width="32.28515625" customWidth="1"/>
    <col min="12291" max="12327" width="2.42578125" customWidth="1"/>
    <col min="12328" max="12332" width="2.140625" customWidth="1"/>
    <col min="12333" max="12333" width="6.42578125" customWidth="1"/>
    <col min="12335" max="12335" width="6.42578125" bestFit="1" customWidth="1"/>
    <col min="12545" max="12545" width="14.140625" customWidth="1"/>
    <col min="12546" max="12546" width="32.28515625" customWidth="1"/>
    <col min="12547" max="12583" width="2.42578125" customWidth="1"/>
    <col min="12584" max="12588" width="2.140625" customWidth="1"/>
    <col min="12589" max="12589" width="6.42578125" customWidth="1"/>
    <col min="12591" max="12591" width="6.42578125" bestFit="1" customWidth="1"/>
    <col min="12801" max="12801" width="14.140625" customWidth="1"/>
    <col min="12802" max="12802" width="32.28515625" customWidth="1"/>
    <col min="12803" max="12839" width="2.42578125" customWidth="1"/>
    <col min="12840" max="12844" width="2.140625" customWidth="1"/>
    <col min="12845" max="12845" width="6.42578125" customWidth="1"/>
    <col min="12847" max="12847" width="6.42578125" bestFit="1" customWidth="1"/>
    <col min="13057" max="13057" width="14.140625" customWidth="1"/>
    <col min="13058" max="13058" width="32.28515625" customWidth="1"/>
    <col min="13059" max="13095" width="2.42578125" customWidth="1"/>
    <col min="13096" max="13100" width="2.140625" customWidth="1"/>
    <col min="13101" max="13101" width="6.42578125" customWidth="1"/>
    <col min="13103" max="13103" width="6.42578125" bestFit="1" customWidth="1"/>
    <col min="13313" max="13313" width="14.140625" customWidth="1"/>
    <col min="13314" max="13314" width="32.28515625" customWidth="1"/>
    <col min="13315" max="13351" width="2.42578125" customWidth="1"/>
    <col min="13352" max="13356" width="2.140625" customWidth="1"/>
    <col min="13357" max="13357" width="6.42578125" customWidth="1"/>
    <col min="13359" max="13359" width="6.42578125" bestFit="1" customWidth="1"/>
    <col min="13569" max="13569" width="14.140625" customWidth="1"/>
    <col min="13570" max="13570" width="32.28515625" customWidth="1"/>
    <col min="13571" max="13607" width="2.42578125" customWidth="1"/>
    <col min="13608" max="13612" width="2.140625" customWidth="1"/>
    <col min="13613" max="13613" width="6.42578125" customWidth="1"/>
    <col min="13615" max="13615" width="6.42578125" bestFit="1" customWidth="1"/>
    <col min="13825" max="13825" width="14.140625" customWidth="1"/>
    <col min="13826" max="13826" width="32.28515625" customWidth="1"/>
    <col min="13827" max="13863" width="2.42578125" customWidth="1"/>
    <col min="13864" max="13868" width="2.140625" customWidth="1"/>
    <col min="13869" max="13869" width="6.42578125" customWidth="1"/>
    <col min="13871" max="13871" width="6.42578125" bestFit="1" customWidth="1"/>
    <col min="14081" max="14081" width="14.140625" customWidth="1"/>
    <col min="14082" max="14082" width="32.28515625" customWidth="1"/>
    <col min="14083" max="14119" width="2.42578125" customWidth="1"/>
    <col min="14120" max="14124" width="2.140625" customWidth="1"/>
    <col min="14125" max="14125" width="6.42578125" customWidth="1"/>
    <col min="14127" max="14127" width="6.42578125" bestFit="1" customWidth="1"/>
    <col min="14337" max="14337" width="14.140625" customWidth="1"/>
    <col min="14338" max="14338" width="32.28515625" customWidth="1"/>
    <col min="14339" max="14375" width="2.42578125" customWidth="1"/>
    <col min="14376" max="14380" width="2.140625" customWidth="1"/>
    <col min="14381" max="14381" width="6.42578125" customWidth="1"/>
    <col min="14383" max="14383" width="6.42578125" bestFit="1" customWidth="1"/>
    <col min="14593" max="14593" width="14.140625" customWidth="1"/>
    <col min="14594" max="14594" width="32.28515625" customWidth="1"/>
    <col min="14595" max="14631" width="2.42578125" customWidth="1"/>
    <col min="14632" max="14636" width="2.140625" customWidth="1"/>
    <col min="14637" max="14637" width="6.42578125" customWidth="1"/>
    <col min="14639" max="14639" width="6.42578125" bestFit="1" customWidth="1"/>
    <col min="14849" max="14849" width="14.140625" customWidth="1"/>
    <col min="14850" max="14850" width="32.28515625" customWidth="1"/>
    <col min="14851" max="14887" width="2.42578125" customWidth="1"/>
    <col min="14888" max="14892" width="2.140625" customWidth="1"/>
    <col min="14893" max="14893" width="6.42578125" customWidth="1"/>
    <col min="14895" max="14895" width="6.42578125" bestFit="1" customWidth="1"/>
    <col min="15105" max="15105" width="14.140625" customWidth="1"/>
    <col min="15106" max="15106" width="32.28515625" customWidth="1"/>
    <col min="15107" max="15143" width="2.42578125" customWidth="1"/>
    <col min="15144" max="15148" width="2.140625" customWidth="1"/>
    <col min="15149" max="15149" width="6.42578125" customWidth="1"/>
    <col min="15151" max="15151" width="6.42578125" bestFit="1" customWidth="1"/>
    <col min="15361" max="15361" width="14.140625" customWidth="1"/>
    <col min="15362" max="15362" width="32.28515625" customWidth="1"/>
    <col min="15363" max="15399" width="2.42578125" customWidth="1"/>
    <col min="15400" max="15404" width="2.140625" customWidth="1"/>
    <col min="15405" max="15405" width="6.42578125" customWidth="1"/>
    <col min="15407" max="15407" width="6.42578125" bestFit="1" customWidth="1"/>
    <col min="15617" max="15617" width="14.140625" customWidth="1"/>
    <col min="15618" max="15618" width="32.28515625" customWidth="1"/>
    <col min="15619" max="15655" width="2.42578125" customWidth="1"/>
    <col min="15656" max="15660" width="2.140625" customWidth="1"/>
    <col min="15661" max="15661" width="6.42578125" customWidth="1"/>
    <col min="15663" max="15663" width="6.42578125" bestFit="1" customWidth="1"/>
    <col min="15873" max="15873" width="14.140625" customWidth="1"/>
    <col min="15874" max="15874" width="32.28515625" customWidth="1"/>
    <col min="15875" max="15911" width="2.42578125" customWidth="1"/>
    <col min="15912" max="15916" width="2.140625" customWidth="1"/>
    <col min="15917" max="15917" width="6.42578125" customWidth="1"/>
    <col min="15919" max="15919" width="6.42578125" bestFit="1" customWidth="1"/>
    <col min="16129" max="16129" width="14.140625" customWidth="1"/>
    <col min="16130" max="16130" width="32.28515625" customWidth="1"/>
    <col min="16131" max="16167" width="2.42578125" customWidth="1"/>
    <col min="16168" max="16172" width="2.140625" customWidth="1"/>
    <col min="16173" max="16173" width="6.42578125" customWidth="1"/>
    <col min="16175" max="16175" width="6.42578125" bestFit="1" customWidth="1"/>
  </cols>
  <sheetData>
    <row r="1" spans="1:46">
      <c r="A1" s="522" t="s">
        <v>477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  <c r="M1" s="523"/>
      <c r="N1" s="523"/>
      <c r="O1" s="523"/>
      <c r="P1" s="523"/>
      <c r="Q1" s="523"/>
      <c r="R1" s="523"/>
      <c r="S1" s="523"/>
      <c r="T1" s="523"/>
      <c r="U1" s="523"/>
      <c r="V1" s="523"/>
      <c r="W1" s="523"/>
      <c r="X1" s="523"/>
      <c r="Y1" s="523"/>
      <c r="Z1" s="523"/>
      <c r="AA1" s="523"/>
      <c r="AB1" s="523"/>
      <c r="AC1" s="523"/>
      <c r="AD1" s="523"/>
      <c r="AE1" s="523"/>
      <c r="AF1" s="523"/>
      <c r="AG1" s="523"/>
      <c r="AH1" s="523"/>
      <c r="AI1" s="523"/>
      <c r="AJ1" s="523"/>
      <c r="AK1" s="523"/>
      <c r="AL1" s="523"/>
      <c r="AM1" s="523"/>
      <c r="AN1" s="523"/>
      <c r="AO1" s="523"/>
      <c r="AP1" s="160"/>
      <c r="AQ1" s="160"/>
      <c r="AR1" s="160"/>
    </row>
    <row r="2" spans="1:46" s="165" customFormat="1" ht="221.25" customHeight="1">
      <c r="A2" s="524"/>
      <c r="B2" s="524"/>
      <c r="C2" s="162" t="str">
        <f>'[2]Moduly nazwy'!A3</f>
        <v>Alergologia</v>
      </c>
      <c r="D2" s="162" t="str">
        <f>'[2]Moduly nazwy'!B3</f>
        <v>Endokrynologia</v>
      </c>
      <c r="E2" s="162" t="str">
        <f>'[2]Moduly nazwy'!C3</f>
        <v>Onkologia skóry</v>
      </c>
      <c r="F2" s="162" t="str">
        <f>'[2]Moduly nazwy'!D3</f>
        <v>Toksykologia kosmetyku</v>
      </c>
      <c r="G2" s="162" t="str">
        <f>'[2]Moduly nazwy'!E3</f>
        <v>Asystent lekarza medycyny estetycznej</v>
      </c>
      <c r="H2" s="162" t="str">
        <f>'[2]Moduly nazwy'!F3</f>
        <v>Chirurgia plastyczna, pourazowa i estetyczna</v>
      </c>
      <c r="I2" s="162" t="str">
        <f>'[2]Moduly nazwy'!G3</f>
        <v>Kosmetologia lecznicza</v>
      </c>
      <c r="J2" s="162" t="str">
        <f>'[2]Moduly nazwy'!H3</f>
        <v>Ocena jakości kosmetyków</v>
      </c>
      <c r="K2" s="162" t="str">
        <f>'[2]Moduly nazwy'!I3</f>
        <v>Prawo i ekonomia w kosmetologii</v>
      </c>
      <c r="L2" s="162" t="str">
        <f>'[2]Moduly nazwy'!J3</f>
        <v>Przemysłowa produkcja kosmetyków</v>
      </c>
      <c r="M2" s="162" t="str">
        <f>'[2]Moduly nazwy'!K3</f>
        <v>Receptura preparatów kosmetycznych</v>
      </c>
      <c r="N2" s="162" t="str">
        <f>'[2]Moduly nazwy'!L3</f>
        <v>Rehabilitacja</v>
      </c>
      <c r="O2" s="162" t="str">
        <f>'[2]Moduly nazwy'!M3</f>
        <v>Sensoryka i środki zapachowe</v>
      </c>
      <c r="P2" s="162" t="str">
        <f>'[2]Moduly nazwy'!N3</f>
        <v>Surowce kosmetyczne</v>
      </c>
      <c r="Q2" s="162" t="str">
        <f>'[2]Moduly nazwy'!O3</f>
        <v>Biotechnologia roślin w produkcji kosmetyków</v>
      </c>
      <c r="R2" s="162" t="str">
        <f>'[2]Moduly nazwy'!P3</f>
        <v>Charakterystyka leków dermatologicznych</v>
      </c>
      <c r="S2" s="162" t="str">
        <f>'[2]Moduly nazwy'!Q3</f>
        <v>Mechanizmy działania substancji aktywnych w kosmetologii</v>
      </c>
      <c r="T2" s="162" t="str">
        <f>'[2]Moduly nazwy'!R3</f>
        <v>Język obcy dla kosmetologów</v>
      </c>
      <c r="U2" s="162" t="str">
        <f>'[2]Moduly nazwy'!S3</f>
        <v xml:space="preserve">Psychologia piękna </v>
      </c>
      <c r="V2" s="162" t="str">
        <f>'[2]Moduly nazwy'!T3</f>
        <v xml:space="preserve">Sztuka wystąpień publicznych </v>
      </c>
      <c r="W2" s="162" t="str">
        <f>'[2]Moduly nazwy'!U3</f>
        <v>Kosmetologia onkologiczna</v>
      </c>
      <c r="X2" s="162" t="str">
        <f>'[2]Moduly nazwy'!V3</f>
        <v>Zaawansowane techniki informacyjno-komunikacyjne</v>
      </c>
      <c r="Y2" s="162" t="str">
        <f>'[2]Moduly nazwy'!W3</f>
        <v>Diagnostyka kosmetologiczna</v>
      </c>
      <c r="Z2" s="162" t="str">
        <f>'[2]Moduly nazwy'!X3</f>
        <v>Marketing w kosmetologii</v>
      </c>
      <c r="AA2" s="163" t="s">
        <v>101</v>
      </c>
      <c r="AB2" s="162" t="str">
        <f>'[2]Moduly nazwy'!Y3</f>
        <v>Edukacja w kosmetologii/Trener branży beauty</v>
      </c>
      <c r="AC2" s="162" t="str">
        <f>'[2]Moduly nazwy'!Z3</f>
        <v>Trychologia pielęgnacyjna/Trychologia estetyczna</v>
      </c>
      <c r="AD2" s="162" t="str">
        <f>'[2]Moduly nazwy'!AA3</f>
        <v>Kosmetologia w pediatrii/ Kosmetologia wieku dojrzewania</v>
      </c>
      <c r="AE2" s="162" t="str">
        <f>'[2]Moduly nazwy'!AB3</f>
        <v>Odnowa biologiczna/Kosmetologia SPA</v>
      </c>
      <c r="AF2" s="162" t="str">
        <f>'[2]Moduly nazwy'!AC3</f>
        <v>Farmakoterapia wybranych zaburzeń wieku młodzieńczego</v>
      </c>
      <c r="AG2" s="162" t="str">
        <f>'[2]Moduly nazwy'!AD3</f>
        <v>Interakcje i nowoczesne kompozycje kosmetyków</v>
      </c>
      <c r="AH2" s="162" t="str">
        <f>'[2]Moduly nazwy'!AE3</f>
        <v>Kształtowanie sylwetki i postawy ciała</v>
      </c>
      <c r="AI2" s="162" t="str">
        <f>'[2]Moduly nazwy'!AF3</f>
        <v>Socjologia ciała-zarys problematyki</v>
      </c>
      <c r="AJ2" s="162" t="str">
        <f>'[2]Moduly nazwy'!AG3</f>
        <v>Ćwiczenia fitness</v>
      </c>
      <c r="AK2" s="162" t="str">
        <f>'[2]Moduly nazwy'!AH3</f>
        <v>Farmakoterapia wybranych zaburzeń wieku doj-pod.</v>
      </c>
      <c r="AL2" s="162" t="str">
        <f>'[2]Moduly nazwy'!AI3</f>
        <v>Innowacyjne rozwiązania recepturowe</v>
      </c>
      <c r="AM2" s="162" t="str">
        <f>'[2]Moduly nazwy'!AJ3</f>
        <v>Podstawy socjologii zdrowia</v>
      </c>
      <c r="AN2" s="162" t="str">
        <f>'[2]Moduly nazwy'!AK3</f>
        <v xml:space="preserve">Warsztaty praktyczne </v>
      </c>
      <c r="AO2" s="162" t="str">
        <f>'[2]Moduly nazwy'!AL3</f>
        <v xml:space="preserve">Praktyki zawodowe </v>
      </c>
      <c r="AP2" s="162" t="str">
        <f>'[2]Moduly nazwy'!AM3</f>
        <v xml:space="preserve">Seminarium magisterskie </v>
      </c>
      <c r="AQ2" s="162" t="str">
        <f>'[2]Moduly nazwy'!AN3</f>
        <v>Praca magisterska</v>
      </c>
      <c r="AR2" s="162" t="str">
        <f>'[2]Moduly nazwy'!AO3</f>
        <v>Egzamin dyplomowy</v>
      </c>
      <c r="AS2" s="164"/>
      <c r="AT2" s="123"/>
    </row>
    <row r="3" spans="1:46" s="165" customFormat="1" ht="38.25" customHeight="1">
      <c r="A3" s="524"/>
      <c r="B3" s="524"/>
      <c r="C3" s="166" t="s">
        <v>452</v>
      </c>
      <c r="D3" s="166" t="s">
        <v>452</v>
      </c>
      <c r="E3" s="166" t="s">
        <v>452</v>
      </c>
      <c r="F3" s="166" t="s">
        <v>449</v>
      </c>
      <c r="G3" s="166" t="s">
        <v>450</v>
      </c>
      <c r="H3" s="166" t="s">
        <v>452</v>
      </c>
      <c r="I3" s="162" t="s">
        <v>450</v>
      </c>
      <c r="J3" s="166" t="s">
        <v>449</v>
      </c>
      <c r="K3" s="166" t="s">
        <v>451</v>
      </c>
      <c r="L3" s="166" t="s">
        <v>449</v>
      </c>
      <c r="M3" s="166" t="s">
        <v>449</v>
      </c>
      <c r="N3" s="162" t="s">
        <v>450</v>
      </c>
      <c r="O3" s="166" t="s">
        <v>449</v>
      </c>
      <c r="P3" s="166" t="s">
        <v>449</v>
      </c>
      <c r="Q3" s="166" t="s">
        <v>449</v>
      </c>
      <c r="R3" s="166" t="s">
        <v>449</v>
      </c>
      <c r="S3" s="166" t="s">
        <v>449</v>
      </c>
      <c r="T3" s="163" t="s">
        <v>451</v>
      </c>
      <c r="U3" s="162" t="s">
        <v>451</v>
      </c>
      <c r="V3" s="162" t="s">
        <v>451</v>
      </c>
      <c r="W3" s="162" t="s">
        <v>450</v>
      </c>
      <c r="X3" s="166" t="s">
        <v>451</v>
      </c>
      <c r="Y3" s="166" t="s">
        <v>450</v>
      </c>
      <c r="Z3" s="166" t="s">
        <v>449</v>
      </c>
      <c r="AA3" s="166" t="s">
        <v>450</v>
      </c>
      <c r="AB3" s="166" t="s">
        <v>450</v>
      </c>
      <c r="AC3" s="166" t="s">
        <v>450</v>
      </c>
      <c r="AD3" s="166" t="s">
        <v>450</v>
      </c>
      <c r="AE3" s="166" t="s">
        <v>450</v>
      </c>
      <c r="AF3" s="166" t="s">
        <v>449</v>
      </c>
      <c r="AG3" s="166" t="s">
        <v>449</v>
      </c>
      <c r="AH3" s="162" t="s">
        <v>450</v>
      </c>
      <c r="AI3" s="162" t="s">
        <v>451</v>
      </c>
      <c r="AJ3" s="162" t="s">
        <v>450</v>
      </c>
      <c r="AK3" s="166" t="s">
        <v>449</v>
      </c>
      <c r="AL3" s="166" t="s">
        <v>449</v>
      </c>
      <c r="AM3" s="162" t="s">
        <v>451</v>
      </c>
      <c r="AN3" s="162" t="s">
        <v>450</v>
      </c>
      <c r="AO3" s="162" t="s">
        <v>450</v>
      </c>
      <c r="AP3" s="166" t="s">
        <v>449</v>
      </c>
      <c r="AQ3" s="166" t="s">
        <v>449</v>
      </c>
      <c r="AR3" s="166" t="s">
        <v>449</v>
      </c>
      <c r="AS3" s="164"/>
      <c r="AT3" s="164"/>
    </row>
    <row r="4" spans="1:46" s="165" customFormat="1" ht="17.25" customHeight="1">
      <c r="A4" s="524"/>
      <c r="B4" s="524"/>
      <c r="C4" s="167">
        <v>1</v>
      </c>
      <c r="D4" s="167">
        <v>2</v>
      </c>
      <c r="E4" s="167">
        <v>3</v>
      </c>
      <c r="F4" s="167">
        <v>4</v>
      </c>
      <c r="G4" s="167">
        <v>5</v>
      </c>
      <c r="H4" s="167">
        <v>6</v>
      </c>
      <c r="I4" s="167">
        <v>7</v>
      </c>
      <c r="J4" s="167">
        <v>8</v>
      </c>
      <c r="K4" s="167">
        <v>9</v>
      </c>
      <c r="L4" s="167">
        <v>10</v>
      </c>
      <c r="M4" s="167">
        <v>11</v>
      </c>
      <c r="N4" s="167">
        <v>12</v>
      </c>
      <c r="O4" s="167">
        <v>13</v>
      </c>
      <c r="P4" s="167">
        <v>14</v>
      </c>
      <c r="Q4" s="167">
        <v>15</v>
      </c>
      <c r="R4" s="167">
        <v>16</v>
      </c>
      <c r="S4" s="167">
        <v>17</v>
      </c>
      <c r="T4" s="167">
        <v>18</v>
      </c>
      <c r="U4" s="167">
        <v>19</v>
      </c>
      <c r="V4" s="167">
        <v>20</v>
      </c>
      <c r="W4" s="167">
        <v>21</v>
      </c>
      <c r="X4" s="167">
        <v>22</v>
      </c>
      <c r="Y4" s="167">
        <v>23</v>
      </c>
      <c r="Z4" s="167">
        <v>24</v>
      </c>
      <c r="AA4" s="167">
        <v>25</v>
      </c>
      <c r="AB4" s="167">
        <v>26</v>
      </c>
      <c r="AC4" s="167">
        <v>27</v>
      </c>
      <c r="AD4" s="167">
        <v>28</v>
      </c>
      <c r="AE4" s="167">
        <v>29</v>
      </c>
      <c r="AF4" s="167">
        <v>30</v>
      </c>
      <c r="AG4" s="167">
        <v>31</v>
      </c>
      <c r="AH4" s="167">
        <v>32</v>
      </c>
      <c r="AI4" s="167">
        <v>33</v>
      </c>
      <c r="AJ4" s="167">
        <v>34</v>
      </c>
      <c r="AK4" s="167">
        <v>35</v>
      </c>
      <c r="AL4" s="167">
        <v>36</v>
      </c>
      <c r="AM4" s="167">
        <v>37</v>
      </c>
      <c r="AN4" s="167">
        <v>38</v>
      </c>
      <c r="AO4" s="167">
        <v>39</v>
      </c>
      <c r="AP4" s="167">
        <v>40</v>
      </c>
      <c r="AQ4" s="167">
        <v>41</v>
      </c>
      <c r="AR4" s="167">
        <v>35</v>
      </c>
      <c r="AS4" s="164"/>
      <c r="AT4" s="164"/>
    </row>
    <row r="5" spans="1:46" s="165" customFormat="1" ht="15" customHeight="1">
      <c r="A5" s="524"/>
      <c r="B5" s="524"/>
      <c r="C5" s="167">
        <v>1</v>
      </c>
      <c r="D5" s="167">
        <v>2</v>
      </c>
      <c r="E5" s="167">
        <v>3</v>
      </c>
      <c r="F5" s="167">
        <v>4</v>
      </c>
      <c r="G5" s="167">
        <v>1</v>
      </c>
      <c r="H5" s="167">
        <v>2</v>
      </c>
      <c r="I5" s="167">
        <v>3</v>
      </c>
      <c r="J5" s="167">
        <v>4</v>
      </c>
      <c r="K5" s="167">
        <v>5</v>
      </c>
      <c r="L5" s="167">
        <v>6</v>
      </c>
      <c r="M5" s="167">
        <v>7</v>
      </c>
      <c r="N5" s="167">
        <v>8</v>
      </c>
      <c r="O5" s="167">
        <v>9</v>
      </c>
      <c r="P5" s="167">
        <v>10</v>
      </c>
      <c r="Q5" s="167">
        <v>1</v>
      </c>
      <c r="R5" s="167">
        <v>2</v>
      </c>
      <c r="S5" s="167">
        <v>3</v>
      </c>
      <c r="T5" s="167">
        <v>4</v>
      </c>
      <c r="U5" s="167">
        <v>5</v>
      </c>
      <c r="V5" s="167">
        <v>6</v>
      </c>
      <c r="W5" s="167">
        <v>7</v>
      </c>
      <c r="X5" s="167">
        <v>8</v>
      </c>
      <c r="Y5" s="167">
        <v>9</v>
      </c>
      <c r="Z5" s="167">
        <v>10</v>
      </c>
      <c r="AA5" s="167">
        <v>11</v>
      </c>
      <c r="AB5" s="167">
        <v>1</v>
      </c>
      <c r="AC5" s="167">
        <v>2</v>
      </c>
      <c r="AD5" s="167">
        <v>3</v>
      </c>
      <c r="AE5" s="167">
        <v>4</v>
      </c>
      <c r="AF5" s="167">
        <v>1</v>
      </c>
      <c r="AG5" s="167">
        <v>2</v>
      </c>
      <c r="AH5" s="167">
        <v>3</v>
      </c>
      <c r="AI5" s="167">
        <v>4</v>
      </c>
      <c r="AJ5" s="167">
        <v>1</v>
      </c>
      <c r="AK5" s="167">
        <v>2</v>
      </c>
      <c r="AL5" s="167">
        <v>3</v>
      </c>
      <c r="AM5" s="167">
        <v>4</v>
      </c>
      <c r="AN5" s="167">
        <v>1</v>
      </c>
      <c r="AO5" s="167">
        <v>2</v>
      </c>
      <c r="AP5" s="167">
        <v>1</v>
      </c>
      <c r="AQ5" s="167">
        <v>2</v>
      </c>
      <c r="AR5" s="167">
        <v>1</v>
      </c>
      <c r="AS5" s="164"/>
      <c r="AT5" s="164"/>
    </row>
    <row r="6" spans="1:46" s="165" customFormat="1" ht="27.75" customHeight="1">
      <c r="A6" s="524"/>
      <c r="B6" s="524"/>
      <c r="C6" s="525" t="s">
        <v>478</v>
      </c>
      <c r="D6" s="525"/>
      <c r="E6" s="525"/>
      <c r="F6" s="525"/>
      <c r="G6" s="525" t="s">
        <v>479</v>
      </c>
      <c r="H6" s="525"/>
      <c r="I6" s="525"/>
      <c r="J6" s="525"/>
      <c r="K6" s="525"/>
      <c r="L6" s="525"/>
      <c r="M6" s="525"/>
      <c r="N6" s="525"/>
      <c r="O6" s="525"/>
      <c r="P6" s="525"/>
      <c r="Q6" s="526" t="s">
        <v>480</v>
      </c>
      <c r="R6" s="527"/>
      <c r="S6" s="527"/>
      <c r="T6" s="527"/>
      <c r="U6" s="527"/>
      <c r="V6" s="527"/>
      <c r="W6" s="527"/>
      <c r="X6" s="527"/>
      <c r="Y6" s="527"/>
      <c r="Z6" s="527"/>
      <c r="AA6" s="528"/>
      <c r="AB6" s="526" t="s">
        <v>481</v>
      </c>
      <c r="AC6" s="527"/>
      <c r="AD6" s="527"/>
      <c r="AE6" s="528"/>
      <c r="AF6" s="529" t="s">
        <v>482</v>
      </c>
      <c r="AG6" s="529"/>
      <c r="AH6" s="529"/>
      <c r="AI6" s="529"/>
      <c r="AJ6" s="525" t="s">
        <v>483</v>
      </c>
      <c r="AK6" s="525"/>
      <c r="AL6" s="525"/>
      <c r="AM6" s="525"/>
      <c r="AN6" s="168" t="s">
        <v>484</v>
      </c>
      <c r="AO6" s="168" t="s">
        <v>485</v>
      </c>
      <c r="AP6" s="168" t="s">
        <v>486</v>
      </c>
      <c r="AQ6" s="168" t="s">
        <v>487</v>
      </c>
      <c r="AR6" s="168" t="s">
        <v>135</v>
      </c>
      <c r="AS6" s="164"/>
      <c r="AT6" s="164"/>
    </row>
    <row r="7" spans="1:46" ht="36.75" customHeight="1">
      <c r="A7" s="530" t="s">
        <v>488</v>
      </c>
      <c r="B7" s="530"/>
      <c r="C7" s="530"/>
      <c r="D7" s="530"/>
      <c r="E7" s="530"/>
      <c r="F7" s="530"/>
      <c r="G7" s="530"/>
      <c r="H7" s="530"/>
      <c r="I7" s="530"/>
      <c r="J7" s="530"/>
      <c r="K7" s="530"/>
      <c r="L7" s="530"/>
      <c r="M7" s="530"/>
      <c r="N7" s="530"/>
      <c r="O7" s="530"/>
      <c r="P7" s="530"/>
      <c r="Q7" s="530"/>
      <c r="R7" s="530"/>
      <c r="S7" s="530"/>
      <c r="T7" s="530"/>
      <c r="U7" s="530"/>
      <c r="V7" s="530"/>
      <c r="W7" s="530"/>
      <c r="X7" s="530"/>
      <c r="Y7" s="530"/>
      <c r="Z7" s="530"/>
      <c r="AA7" s="530"/>
      <c r="AB7" s="530"/>
      <c r="AC7" s="530"/>
      <c r="AD7" s="530"/>
      <c r="AE7" s="530"/>
      <c r="AF7" s="530"/>
      <c r="AG7" s="530"/>
      <c r="AH7" s="530"/>
      <c r="AI7" s="530"/>
      <c r="AJ7" s="530"/>
      <c r="AK7" s="530"/>
      <c r="AL7" s="530"/>
      <c r="AM7" s="530"/>
      <c r="AN7" s="530"/>
      <c r="AO7" s="530"/>
      <c r="AP7" s="530"/>
      <c r="AQ7" s="530"/>
      <c r="AR7" s="530"/>
    </row>
    <row r="8" spans="1:46" ht="30.75" customHeight="1">
      <c r="A8" s="169" t="s">
        <v>489</v>
      </c>
      <c r="B8" s="170" t="s">
        <v>490</v>
      </c>
      <c r="C8" s="531" t="s">
        <v>491</v>
      </c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  <c r="P8" s="531"/>
      <c r="Q8" s="531"/>
      <c r="R8" s="531"/>
      <c r="S8" s="531"/>
      <c r="T8" s="531"/>
      <c r="U8" s="531"/>
      <c r="V8" s="531"/>
      <c r="W8" s="531"/>
      <c r="X8" s="531"/>
      <c r="Y8" s="531"/>
      <c r="Z8" s="531"/>
      <c r="AA8" s="531"/>
      <c r="AB8" s="531"/>
      <c r="AC8" s="531"/>
      <c r="AD8" s="531"/>
      <c r="AE8" s="531"/>
      <c r="AF8" s="531"/>
      <c r="AG8" s="531"/>
      <c r="AH8" s="531"/>
      <c r="AI8" s="531"/>
      <c r="AJ8" s="531"/>
      <c r="AK8" s="531"/>
      <c r="AL8" s="531"/>
      <c r="AM8" s="531"/>
      <c r="AN8" s="531"/>
      <c r="AO8" s="531"/>
      <c r="AP8" s="531"/>
      <c r="AQ8" s="531"/>
      <c r="AR8" s="531"/>
    </row>
    <row r="9" spans="1:46" ht="25.5" customHeight="1">
      <c r="A9" s="169" t="s">
        <v>492</v>
      </c>
      <c r="B9" s="170" t="s">
        <v>493</v>
      </c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531"/>
      <c r="N9" s="531"/>
      <c r="O9" s="531"/>
      <c r="P9" s="531"/>
      <c r="Q9" s="531"/>
      <c r="R9" s="531"/>
      <c r="S9" s="531"/>
      <c r="T9" s="531"/>
      <c r="U9" s="531"/>
      <c r="V9" s="531"/>
      <c r="W9" s="531"/>
      <c r="X9" s="531"/>
      <c r="Y9" s="531"/>
      <c r="Z9" s="531"/>
      <c r="AA9" s="531"/>
      <c r="AB9" s="531"/>
      <c r="AC9" s="531"/>
      <c r="AD9" s="531"/>
      <c r="AE9" s="531"/>
      <c r="AF9" s="531"/>
      <c r="AG9" s="531"/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</row>
    <row r="10" spans="1:46" ht="20.100000000000001" customHeight="1">
      <c r="A10" s="169" t="s">
        <v>494</v>
      </c>
      <c r="B10" s="170" t="s">
        <v>495</v>
      </c>
      <c r="C10" s="531"/>
      <c r="D10" s="531"/>
      <c r="E10" s="531"/>
      <c r="F10" s="531"/>
      <c r="G10" s="531"/>
      <c r="H10" s="531"/>
      <c r="I10" s="531"/>
      <c r="J10" s="531"/>
      <c r="K10" s="531"/>
      <c r="L10" s="531"/>
      <c r="M10" s="531"/>
      <c r="N10" s="531"/>
      <c r="O10" s="531"/>
      <c r="P10" s="531"/>
      <c r="Q10" s="531"/>
      <c r="R10" s="531"/>
      <c r="S10" s="531"/>
      <c r="T10" s="531"/>
      <c r="U10" s="531"/>
      <c r="V10" s="531"/>
      <c r="W10" s="531"/>
      <c r="X10" s="531"/>
      <c r="Y10" s="531"/>
      <c r="Z10" s="531"/>
      <c r="AA10" s="531"/>
      <c r="AB10" s="531"/>
      <c r="AC10" s="531"/>
      <c r="AD10" s="531"/>
      <c r="AE10" s="531"/>
      <c r="AF10" s="531"/>
      <c r="AG10" s="531"/>
      <c r="AH10" s="531"/>
      <c r="AI10" s="531"/>
      <c r="AJ10" s="531"/>
      <c r="AK10" s="531"/>
      <c r="AL10" s="531"/>
      <c r="AM10" s="531"/>
      <c r="AN10" s="531"/>
      <c r="AO10" s="531"/>
      <c r="AP10" s="531"/>
      <c r="AQ10" s="531"/>
      <c r="AR10" s="531"/>
    </row>
    <row r="11" spans="1:46" ht="54.75" customHeight="1">
      <c r="A11" s="171" t="s">
        <v>496</v>
      </c>
      <c r="B11" s="172" t="s">
        <v>497</v>
      </c>
      <c r="C11" s="173" t="s">
        <v>498</v>
      </c>
      <c r="D11" s="173" t="s">
        <v>499</v>
      </c>
      <c r="E11" s="173" t="s">
        <v>500</v>
      </c>
      <c r="F11" s="173" t="s">
        <v>501</v>
      </c>
      <c r="G11" s="173" t="s">
        <v>502</v>
      </c>
      <c r="H11" s="173" t="s">
        <v>503</v>
      </c>
      <c r="I11" s="173" t="s">
        <v>504</v>
      </c>
      <c r="J11" s="173" t="s">
        <v>505</v>
      </c>
      <c r="K11" s="173" t="s">
        <v>506</v>
      </c>
      <c r="L11" s="173" t="s">
        <v>507</v>
      </c>
      <c r="M11" s="173" t="s">
        <v>508</v>
      </c>
      <c r="N11" s="173" t="s">
        <v>509</v>
      </c>
      <c r="O11" s="173" t="s">
        <v>510</v>
      </c>
      <c r="P11" s="173" t="s">
        <v>511</v>
      </c>
      <c r="Q11" s="173" t="s">
        <v>512</v>
      </c>
      <c r="R11" s="173" t="s">
        <v>513</v>
      </c>
      <c r="S11" s="173" t="s">
        <v>514</v>
      </c>
      <c r="T11" s="173" t="s">
        <v>515</v>
      </c>
      <c r="U11" s="173" t="s">
        <v>516</v>
      </c>
      <c r="V11" s="173" t="s">
        <v>517</v>
      </c>
      <c r="W11" s="173" t="s">
        <v>518</v>
      </c>
      <c r="X11" s="173" t="s">
        <v>519</v>
      </c>
      <c r="Y11" s="173" t="s">
        <v>520</v>
      </c>
      <c r="Z11" s="173" t="s">
        <v>521</v>
      </c>
      <c r="AA11" s="173" t="s">
        <v>522</v>
      </c>
      <c r="AB11" s="173" t="s">
        <v>523</v>
      </c>
      <c r="AC11" s="173" t="s">
        <v>524</v>
      </c>
      <c r="AD11" s="173" t="s">
        <v>525</v>
      </c>
      <c r="AE11" s="173" t="s">
        <v>526</v>
      </c>
      <c r="AF11" s="173" t="s">
        <v>527</v>
      </c>
      <c r="AG11" s="173" t="s">
        <v>528</v>
      </c>
      <c r="AH11" s="173" t="s">
        <v>529</v>
      </c>
      <c r="AI11" s="173" t="s">
        <v>530</v>
      </c>
      <c r="AJ11" s="173" t="s">
        <v>531</v>
      </c>
      <c r="AK11" s="173" t="s">
        <v>532</v>
      </c>
      <c r="AL11" s="173" t="s">
        <v>533</v>
      </c>
      <c r="AM11" s="173" t="s">
        <v>534</v>
      </c>
      <c r="AN11" s="173" t="s">
        <v>535</v>
      </c>
      <c r="AO11" s="173" t="s">
        <v>536</v>
      </c>
      <c r="AP11" s="173" t="s">
        <v>537</v>
      </c>
      <c r="AQ11" s="173" t="s">
        <v>538</v>
      </c>
      <c r="AR11" s="173" t="s">
        <v>539</v>
      </c>
    </row>
    <row r="12" spans="1:46" ht="28.5" hidden="1" customHeight="1">
      <c r="A12" s="532" t="s">
        <v>540</v>
      </c>
      <c r="B12" s="532"/>
      <c r="C12" s="532"/>
      <c r="D12" s="532"/>
      <c r="E12" s="532"/>
      <c r="F12" s="532"/>
      <c r="G12" s="532"/>
      <c r="H12" s="532"/>
      <c r="I12" s="532"/>
      <c r="J12" s="532"/>
      <c r="K12" s="532"/>
      <c r="L12" s="532"/>
      <c r="M12" s="532"/>
      <c r="N12" s="532"/>
      <c r="O12" s="532"/>
      <c r="P12" s="532"/>
      <c r="Q12" s="532"/>
      <c r="R12" s="532"/>
      <c r="S12" s="532"/>
      <c r="T12" s="532"/>
      <c r="U12" s="532"/>
      <c r="V12" s="532"/>
      <c r="W12" s="532"/>
      <c r="X12" s="532"/>
      <c r="Y12" s="532"/>
      <c r="Z12" s="532"/>
      <c r="AA12" s="532"/>
      <c r="AB12" s="532"/>
      <c r="AC12" s="532"/>
      <c r="AD12" s="532"/>
      <c r="AE12" s="532"/>
      <c r="AF12" s="532"/>
      <c r="AG12" s="532"/>
      <c r="AH12" s="532"/>
      <c r="AI12" s="532"/>
      <c r="AJ12" s="532"/>
      <c r="AK12" s="532"/>
      <c r="AL12" s="532"/>
      <c r="AM12" s="532"/>
      <c r="AN12" s="532"/>
      <c r="AO12" s="532"/>
      <c r="AP12" s="532"/>
      <c r="AQ12" s="532"/>
      <c r="AR12" s="532"/>
    </row>
    <row r="13" spans="1:46" s="4" customFormat="1" ht="58.15" hidden="1" customHeight="1">
      <c r="A13" s="174" t="s">
        <v>541</v>
      </c>
      <c r="B13" s="175" t="s">
        <v>542</v>
      </c>
      <c r="C13" s="176" t="s">
        <v>543</v>
      </c>
      <c r="D13" s="176"/>
      <c r="E13" s="177"/>
      <c r="F13" s="177"/>
      <c r="G13" s="177"/>
      <c r="H13" s="177"/>
      <c r="I13" s="177"/>
      <c r="J13" s="177"/>
      <c r="K13" s="177"/>
      <c r="L13" s="176"/>
      <c r="M13" s="177"/>
      <c r="N13" s="177"/>
      <c r="O13" s="177"/>
      <c r="P13" s="177"/>
      <c r="Q13" s="177"/>
      <c r="R13" s="177"/>
      <c r="S13" s="177"/>
      <c r="T13" s="177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8"/>
      <c r="AS13" s="179"/>
      <c r="AT13" s="179"/>
    </row>
    <row r="14" spans="1:46" s="4" customFormat="1" ht="45" hidden="1" customHeight="1">
      <c r="A14" s="174" t="s">
        <v>544</v>
      </c>
      <c r="B14" s="175" t="s">
        <v>545</v>
      </c>
      <c r="C14" s="176" t="s">
        <v>543</v>
      </c>
      <c r="D14" s="176"/>
      <c r="E14" s="177"/>
      <c r="F14" s="177"/>
      <c r="G14" s="177"/>
      <c r="H14" s="177"/>
      <c r="I14" s="177"/>
      <c r="J14" s="177"/>
      <c r="K14" s="177"/>
      <c r="L14" s="176"/>
      <c r="M14" s="177"/>
      <c r="N14" s="177"/>
      <c r="O14" s="177"/>
      <c r="P14" s="177"/>
      <c r="Q14" s="177"/>
      <c r="R14" s="177"/>
      <c r="S14" s="177"/>
      <c r="T14" s="177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8"/>
      <c r="AS14" s="179"/>
      <c r="AT14" s="179"/>
    </row>
    <row r="15" spans="1:46" s="4" customFormat="1" ht="49.9" hidden="1" customHeight="1">
      <c r="A15" s="174" t="s">
        <v>546</v>
      </c>
      <c r="B15" s="175" t="s">
        <v>547</v>
      </c>
      <c r="C15" s="177"/>
      <c r="D15" s="176" t="s">
        <v>543</v>
      </c>
      <c r="E15" s="177"/>
      <c r="F15" s="177"/>
      <c r="G15" s="177"/>
      <c r="H15" s="177"/>
      <c r="I15" s="177"/>
      <c r="J15" s="177"/>
      <c r="K15" s="177"/>
      <c r="L15" s="176"/>
      <c r="M15" s="177"/>
      <c r="N15" s="177"/>
      <c r="O15" s="177"/>
      <c r="P15" s="177"/>
      <c r="Q15" s="177"/>
      <c r="R15" s="177"/>
      <c r="S15" s="177"/>
      <c r="T15" s="177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8"/>
      <c r="AS15" s="179"/>
      <c r="AT15" s="179"/>
    </row>
    <row r="16" spans="1:46" s="4" customFormat="1" ht="78" hidden="1" customHeight="1">
      <c r="A16" s="174" t="s">
        <v>548</v>
      </c>
      <c r="B16" s="175" t="s">
        <v>549</v>
      </c>
      <c r="C16" s="177"/>
      <c r="D16" s="176"/>
      <c r="E16" s="176" t="s">
        <v>543</v>
      </c>
      <c r="F16" s="177"/>
      <c r="G16" s="177"/>
      <c r="H16" s="177"/>
      <c r="I16" s="177"/>
      <c r="J16" s="177"/>
      <c r="K16" s="177"/>
      <c r="L16" s="176"/>
      <c r="M16" s="177"/>
      <c r="N16" s="177"/>
      <c r="O16" s="177"/>
      <c r="P16" s="177"/>
      <c r="Q16" s="177"/>
      <c r="R16" s="177"/>
      <c r="S16" s="177"/>
      <c r="T16" s="177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8"/>
      <c r="AS16" s="179"/>
      <c r="AT16" s="179"/>
    </row>
    <row r="17" spans="1:46" s="4" customFormat="1" ht="71.25" hidden="1" customHeight="1">
      <c r="A17" s="174" t="s">
        <v>550</v>
      </c>
      <c r="B17" s="175" t="s">
        <v>551</v>
      </c>
      <c r="C17" s="177"/>
      <c r="D17" s="176" t="s">
        <v>543</v>
      </c>
      <c r="E17" s="177"/>
      <c r="F17" s="177"/>
      <c r="G17" s="177"/>
      <c r="H17" s="177"/>
      <c r="I17" s="177"/>
      <c r="J17" s="177"/>
      <c r="K17" s="177"/>
      <c r="L17" s="176"/>
      <c r="M17" s="177"/>
      <c r="N17" s="177"/>
      <c r="O17" s="177"/>
      <c r="P17" s="177"/>
      <c r="Q17" s="177"/>
      <c r="R17" s="176" t="s">
        <v>543</v>
      </c>
      <c r="S17" s="177"/>
      <c r="T17" s="177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6" t="s">
        <v>543</v>
      </c>
      <c r="AG17" s="177"/>
      <c r="AH17" s="177"/>
      <c r="AI17" s="177"/>
      <c r="AJ17" s="177"/>
      <c r="AK17" s="176" t="s">
        <v>543</v>
      </c>
      <c r="AL17" s="177"/>
      <c r="AM17" s="177"/>
      <c r="AN17" s="177"/>
      <c r="AO17" s="177"/>
      <c r="AP17" s="177"/>
      <c r="AQ17" s="177"/>
      <c r="AR17" s="178"/>
      <c r="AS17" s="179"/>
      <c r="AT17" s="179"/>
    </row>
    <row r="18" spans="1:46" s="4" customFormat="1" ht="79.5" hidden="1" customHeight="1">
      <c r="A18" s="174" t="s">
        <v>552</v>
      </c>
      <c r="B18" s="175" t="s">
        <v>553</v>
      </c>
      <c r="C18" s="177"/>
      <c r="D18" s="176"/>
      <c r="E18" s="177"/>
      <c r="F18" s="176" t="s">
        <v>543</v>
      </c>
      <c r="G18" s="177"/>
      <c r="H18" s="177"/>
      <c r="I18" s="177"/>
      <c r="J18" s="177"/>
      <c r="K18" s="177"/>
      <c r="L18" s="176"/>
      <c r="M18" s="177"/>
      <c r="N18" s="177"/>
      <c r="O18" s="177"/>
      <c r="P18" s="177"/>
      <c r="Q18" s="177"/>
      <c r="R18" s="177"/>
      <c r="S18" s="177"/>
      <c r="T18" s="177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8"/>
      <c r="AS18" s="179"/>
      <c r="AT18" s="179"/>
    </row>
    <row r="19" spans="1:46" s="4" customFormat="1" ht="68.25" hidden="1" customHeight="1">
      <c r="A19" s="174" t="s">
        <v>554</v>
      </c>
      <c r="B19" s="175" t="s">
        <v>555</v>
      </c>
      <c r="C19" s="177"/>
      <c r="D19" s="176"/>
      <c r="E19" s="177"/>
      <c r="F19" s="177"/>
      <c r="G19" s="176"/>
      <c r="H19" s="176" t="s">
        <v>543</v>
      </c>
      <c r="I19" s="177"/>
      <c r="J19" s="177"/>
      <c r="K19" s="177"/>
      <c r="L19" s="176"/>
      <c r="M19" s="177"/>
      <c r="N19" s="177"/>
      <c r="O19" s="177"/>
      <c r="P19" s="177"/>
      <c r="Q19" s="177"/>
      <c r="R19" s="177"/>
      <c r="S19" s="177"/>
      <c r="T19" s="177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8"/>
      <c r="AS19" s="179"/>
      <c r="AT19" s="179"/>
    </row>
    <row r="20" spans="1:46" s="4" customFormat="1" ht="96" hidden="1" customHeight="1">
      <c r="A20" s="174" t="s">
        <v>556</v>
      </c>
      <c r="B20" s="175" t="s">
        <v>557</v>
      </c>
      <c r="C20" s="177"/>
      <c r="D20" s="176"/>
      <c r="E20" s="177"/>
      <c r="F20" s="177"/>
      <c r="G20" s="176" t="s">
        <v>543</v>
      </c>
      <c r="H20" s="177"/>
      <c r="I20" s="176" t="s">
        <v>543</v>
      </c>
      <c r="J20" s="177"/>
      <c r="K20" s="177"/>
      <c r="L20" s="176"/>
      <c r="M20" s="177"/>
      <c r="N20" s="177"/>
      <c r="O20" s="177"/>
      <c r="P20" s="177"/>
      <c r="Q20" s="177"/>
      <c r="R20" s="177"/>
      <c r="S20" s="177"/>
      <c r="T20" s="177"/>
      <c r="U20" s="178"/>
      <c r="V20" s="178"/>
      <c r="W20" s="178"/>
      <c r="X20" s="178"/>
      <c r="Y20" s="178"/>
      <c r="Z20" s="178"/>
      <c r="AA20" s="178"/>
      <c r="AB20" s="178"/>
      <c r="AC20" s="176" t="s">
        <v>543</v>
      </c>
      <c r="AD20" s="176" t="s">
        <v>543</v>
      </c>
      <c r="AE20" s="178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8"/>
      <c r="AS20" s="179"/>
      <c r="AT20" s="179"/>
    </row>
    <row r="21" spans="1:46" s="4" customFormat="1" ht="59.45" hidden="1" customHeight="1">
      <c r="A21" s="174" t="s">
        <v>558</v>
      </c>
      <c r="B21" s="175" t="s">
        <v>559</v>
      </c>
      <c r="C21" s="177"/>
      <c r="D21" s="176"/>
      <c r="E21" s="177"/>
      <c r="F21" s="177"/>
      <c r="G21" s="177"/>
      <c r="H21" s="177"/>
      <c r="I21" s="177"/>
      <c r="J21" s="177"/>
      <c r="K21" s="177"/>
      <c r="L21" s="176"/>
      <c r="M21" s="177"/>
      <c r="N21" s="176" t="s">
        <v>543</v>
      </c>
      <c r="O21" s="177"/>
      <c r="P21" s="177"/>
      <c r="Q21" s="177"/>
      <c r="R21" s="177"/>
      <c r="S21" s="177"/>
      <c r="T21" s="177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8"/>
      <c r="AS21" s="179"/>
      <c r="AT21" s="179"/>
    </row>
    <row r="22" spans="1:46" s="4" customFormat="1" ht="85.5" hidden="1" customHeight="1">
      <c r="A22" s="174" t="s">
        <v>560</v>
      </c>
      <c r="B22" s="175" t="s">
        <v>561</v>
      </c>
      <c r="C22" s="177"/>
      <c r="D22" s="176"/>
      <c r="E22" s="177"/>
      <c r="F22" s="177"/>
      <c r="G22" s="177"/>
      <c r="H22" s="177"/>
      <c r="I22" s="177"/>
      <c r="J22" s="177"/>
      <c r="K22" s="177"/>
      <c r="L22" s="176"/>
      <c r="M22" s="177"/>
      <c r="N22" s="176" t="s">
        <v>543</v>
      </c>
      <c r="O22" s="177"/>
      <c r="P22" s="177"/>
      <c r="Q22" s="177"/>
      <c r="R22" s="177"/>
      <c r="S22" s="177"/>
      <c r="T22" s="177"/>
      <c r="U22" s="178"/>
      <c r="V22" s="178"/>
      <c r="W22" s="178"/>
      <c r="X22" s="178"/>
      <c r="Y22" s="178"/>
      <c r="Z22" s="180"/>
      <c r="AA22" s="180"/>
      <c r="AB22" s="178"/>
      <c r="AC22" s="178"/>
      <c r="AD22" s="178"/>
      <c r="AE22" s="178"/>
      <c r="AF22" s="177"/>
      <c r="AG22" s="177"/>
      <c r="AH22" s="176" t="s">
        <v>543</v>
      </c>
      <c r="AI22" s="177"/>
      <c r="AJ22" s="176" t="s">
        <v>543</v>
      </c>
      <c r="AK22" s="177"/>
      <c r="AL22" s="177"/>
      <c r="AM22" s="177"/>
      <c r="AN22" s="177"/>
      <c r="AO22" s="177"/>
      <c r="AP22" s="177"/>
      <c r="AQ22" s="177"/>
      <c r="AR22" s="178"/>
      <c r="AS22" s="179"/>
      <c r="AT22" s="179"/>
    </row>
    <row r="23" spans="1:46" s="4" customFormat="1" ht="58.9" hidden="1" customHeight="1">
      <c r="A23" s="174" t="s">
        <v>562</v>
      </c>
      <c r="B23" s="175" t="s">
        <v>563</v>
      </c>
      <c r="C23" s="177"/>
      <c r="D23" s="176"/>
      <c r="E23" s="177"/>
      <c r="F23" s="177"/>
      <c r="G23" s="177"/>
      <c r="H23" s="177"/>
      <c r="I23" s="177"/>
      <c r="J23" s="177"/>
      <c r="K23" s="177"/>
      <c r="L23" s="176"/>
      <c r="M23" s="177"/>
      <c r="N23" s="177"/>
      <c r="O23" s="176" t="s">
        <v>543</v>
      </c>
      <c r="P23" s="177"/>
      <c r="Q23" s="177"/>
      <c r="R23" s="177"/>
      <c r="S23" s="177"/>
      <c r="T23" s="177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8"/>
      <c r="AS23" s="179"/>
      <c r="AT23" s="179"/>
    </row>
    <row r="24" spans="1:46" s="4" customFormat="1" ht="42" hidden="1" customHeight="1">
      <c r="A24" s="174" t="s">
        <v>564</v>
      </c>
      <c r="B24" s="175" t="s">
        <v>565</v>
      </c>
      <c r="C24" s="177"/>
      <c r="D24" s="176"/>
      <c r="E24" s="177"/>
      <c r="F24" s="177"/>
      <c r="G24" s="177"/>
      <c r="H24" s="177"/>
      <c r="I24" s="177"/>
      <c r="J24" s="177"/>
      <c r="K24" s="177"/>
      <c r="L24" s="176"/>
      <c r="M24" s="177"/>
      <c r="N24" s="177"/>
      <c r="O24" s="176" t="s">
        <v>543</v>
      </c>
      <c r="P24" s="177"/>
      <c r="Q24" s="177"/>
      <c r="R24" s="177"/>
      <c r="S24" s="177"/>
      <c r="T24" s="177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8"/>
      <c r="AS24" s="179"/>
      <c r="AT24" s="179"/>
    </row>
    <row r="25" spans="1:46" s="4" customFormat="1" ht="88.5" hidden="1" customHeight="1">
      <c r="A25" s="174" t="s">
        <v>566</v>
      </c>
      <c r="B25" s="175" t="s">
        <v>567</v>
      </c>
      <c r="C25" s="177"/>
      <c r="D25" s="176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6" t="s">
        <v>543</v>
      </c>
      <c r="S25" s="176" t="s">
        <v>543</v>
      </c>
      <c r="T25" s="177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8"/>
      <c r="AS25" s="179"/>
      <c r="AT25" s="179"/>
    </row>
    <row r="26" spans="1:46" s="4" customFormat="1" ht="53.25" hidden="1" customHeight="1">
      <c r="A26" s="174" t="s">
        <v>568</v>
      </c>
      <c r="B26" s="175" t="s">
        <v>569</v>
      </c>
      <c r="C26" s="177"/>
      <c r="D26" s="176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6" t="s">
        <v>543</v>
      </c>
      <c r="Q26" s="177"/>
      <c r="R26" s="177"/>
      <c r="S26" s="177"/>
      <c r="T26" s="177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8"/>
      <c r="AS26" s="179"/>
      <c r="AT26" s="179"/>
    </row>
    <row r="27" spans="1:46" s="4" customFormat="1" ht="57.75" hidden="1" customHeight="1">
      <c r="A27" s="174" t="s">
        <v>570</v>
      </c>
      <c r="B27" s="175" t="s">
        <v>571</v>
      </c>
      <c r="C27" s="177"/>
      <c r="D27" s="176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6" t="s">
        <v>543</v>
      </c>
      <c r="Q27" s="176" t="s">
        <v>543</v>
      </c>
      <c r="R27" s="177"/>
      <c r="S27" s="177"/>
      <c r="T27" s="177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8"/>
      <c r="AS27" s="179"/>
      <c r="AT27" s="179"/>
    </row>
    <row r="28" spans="1:46" s="4" customFormat="1" ht="79.5" hidden="1" customHeight="1">
      <c r="A28" s="174" t="s">
        <v>572</v>
      </c>
      <c r="B28" s="175" t="s">
        <v>573</v>
      </c>
      <c r="C28" s="177"/>
      <c r="D28" s="176"/>
      <c r="E28" s="177"/>
      <c r="F28" s="177"/>
      <c r="G28" s="177"/>
      <c r="H28" s="177"/>
      <c r="I28" s="177"/>
      <c r="J28" s="177"/>
      <c r="K28" s="177"/>
      <c r="L28" s="176" t="s">
        <v>543</v>
      </c>
      <c r="M28" s="177"/>
      <c r="N28" s="177"/>
      <c r="O28" s="177"/>
      <c r="P28" s="177"/>
      <c r="Q28" s="177"/>
      <c r="R28" s="177"/>
      <c r="S28" s="177"/>
      <c r="T28" s="177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7"/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8"/>
      <c r="AS28" s="179"/>
      <c r="AT28" s="179"/>
    </row>
    <row r="29" spans="1:46" s="4" customFormat="1" ht="66" hidden="1" customHeight="1">
      <c r="A29" s="174" t="s">
        <v>574</v>
      </c>
      <c r="B29" s="175" t="s">
        <v>575</v>
      </c>
      <c r="C29" s="177"/>
      <c r="D29" s="176"/>
      <c r="E29" s="177"/>
      <c r="F29" s="177"/>
      <c r="G29" s="177"/>
      <c r="H29" s="177"/>
      <c r="I29" s="177"/>
      <c r="J29" s="177"/>
      <c r="K29" s="177"/>
      <c r="L29" s="176" t="s">
        <v>543</v>
      </c>
      <c r="M29" s="177"/>
      <c r="N29" s="177"/>
      <c r="O29" s="177"/>
      <c r="P29" s="177"/>
      <c r="Q29" s="177"/>
      <c r="R29" s="177"/>
      <c r="S29" s="177"/>
      <c r="T29" s="177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8"/>
      <c r="AS29" s="179"/>
      <c r="AT29" s="179"/>
    </row>
    <row r="30" spans="1:46" s="4" customFormat="1" ht="82.5" hidden="1" customHeight="1">
      <c r="A30" s="174" t="s">
        <v>576</v>
      </c>
      <c r="B30" s="175" t="s">
        <v>577</v>
      </c>
      <c r="C30" s="177"/>
      <c r="D30" s="176"/>
      <c r="E30" s="177"/>
      <c r="F30" s="177"/>
      <c r="G30" s="177"/>
      <c r="H30" s="177"/>
      <c r="I30" s="177"/>
      <c r="J30" s="176" t="s">
        <v>543</v>
      </c>
      <c r="K30" s="177"/>
      <c r="L30" s="176" t="s">
        <v>543</v>
      </c>
      <c r="M30" s="177"/>
      <c r="N30" s="177"/>
      <c r="O30" s="177"/>
      <c r="P30" s="177"/>
      <c r="Q30" s="176" t="s">
        <v>543</v>
      </c>
      <c r="R30" s="177"/>
      <c r="S30" s="177"/>
      <c r="T30" s="177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8"/>
      <c r="AS30" s="179"/>
      <c r="AT30" s="179"/>
    </row>
    <row r="31" spans="1:46" s="4" customFormat="1" ht="54.75" hidden="1" customHeight="1">
      <c r="A31" s="174" t="s">
        <v>578</v>
      </c>
      <c r="B31" s="175" t="s">
        <v>579</v>
      </c>
      <c r="C31" s="177"/>
      <c r="D31" s="176"/>
      <c r="E31" s="177"/>
      <c r="F31" s="177"/>
      <c r="G31" s="177"/>
      <c r="H31" s="177"/>
      <c r="I31" s="177"/>
      <c r="J31" s="176" t="s">
        <v>543</v>
      </c>
      <c r="K31" s="177"/>
      <c r="L31" s="178"/>
      <c r="M31" s="177"/>
      <c r="N31" s="177"/>
      <c r="O31" s="177"/>
      <c r="P31" s="177"/>
      <c r="Q31" s="177"/>
      <c r="R31" s="177"/>
      <c r="S31" s="177"/>
      <c r="T31" s="177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8"/>
      <c r="AS31" s="179"/>
      <c r="AT31" s="179"/>
    </row>
    <row r="32" spans="1:46" s="4" customFormat="1" ht="112.5" hidden="1" customHeight="1">
      <c r="A32" s="174" t="s">
        <v>580</v>
      </c>
      <c r="B32" s="175" t="s">
        <v>581</v>
      </c>
      <c r="C32" s="178"/>
      <c r="D32" s="178"/>
      <c r="E32" s="177"/>
      <c r="F32" s="176"/>
      <c r="G32" s="177"/>
      <c r="H32" s="177"/>
      <c r="I32" s="177"/>
      <c r="J32" s="177"/>
      <c r="K32" s="177"/>
      <c r="L32" s="177"/>
      <c r="M32" s="176" t="s">
        <v>543</v>
      </c>
      <c r="N32" s="176"/>
      <c r="O32" s="176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8"/>
      <c r="AG32" s="178"/>
      <c r="AH32" s="177"/>
      <c r="AI32" s="177"/>
      <c r="AJ32" s="177"/>
      <c r="AK32" s="177"/>
      <c r="AL32" s="176" t="s">
        <v>543</v>
      </c>
      <c r="AM32" s="177"/>
      <c r="AN32" s="177"/>
      <c r="AO32" s="177"/>
      <c r="AP32" s="177"/>
      <c r="AQ32" s="176"/>
      <c r="AR32" s="178"/>
      <c r="AS32" s="179"/>
      <c r="AT32" s="179"/>
    </row>
    <row r="33" spans="1:46" s="4" customFormat="1" ht="69.75" hidden="1" customHeight="1">
      <c r="A33" s="174" t="s">
        <v>582</v>
      </c>
      <c r="B33" s="175" t="s">
        <v>583</v>
      </c>
      <c r="C33" s="177"/>
      <c r="D33" s="178"/>
      <c r="E33" s="176"/>
      <c r="F33" s="177"/>
      <c r="G33" s="177"/>
      <c r="H33" s="177"/>
      <c r="I33" s="176"/>
      <c r="J33" s="176"/>
      <c r="K33" s="177"/>
      <c r="L33" s="176"/>
      <c r="M33" s="176" t="s">
        <v>543</v>
      </c>
      <c r="N33" s="177"/>
      <c r="O33" s="177"/>
      <c r="P33" s="177"/>
      <c r="Q33" s="177"/>
      <c r="R33" s="177"/>
      <c r="S33" s="177"/>
      <c r="T33" s="177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7"/>
      <c r="AG33" s="176" t="s">
        <v>543</v>
      </c>
      <c r="AH33" s="177"/>
      <c r="AI33" s="177"/>
      <c r="AJ33" s="177"/>
      <c r="AK33" s="176"/>
      <c r="AL33" s="177"/>
      <c r="AM33" s="177"/>
      <c r="AN33" s="177"/>
      <c r="AO33" s="177"/>
      <c r="AP33" s="177"/>
      <c r="AQ33" s="177"/>
      <c r="AR33" s="178"/>
      <c r="AS33" s="179"/>
      <c r="AT33" s="179"/>
    </row>
    <row r="34" spans="1:46" s="4" customFormat="1" ht="93" hidden="1" customHeight="1">
      <c r="A34" s="174" t="s">
        <v>584</v>
      </c>
      <c r="B34" s="175" t="s">
        <v>585</v>
      </c>
      <c r="C34" s="177"/>
      <c r="D34" s="176"/>
      <c r="E34" s="177"/>
      <c r="F34" s="177"/>
      <c r="G34" s="177"/>
      <c r="H34" s="177"/>
      <c r="I34" s="177"/>
      <c r="J34" s="177"/>
      <c r="K34" s="176" t="s">
        <v>543</v>
      </c>
      <c r="L34" s="176"/>
      <c r="M34" s="177"/>
      <c r="N34" s="177"/>
      <c r="O34" s="177"/>
      <c r="P34" s="177"/>
      <c r="Q34" s="177"/>
      <c r="R34" s="177"/>
      <c r="S34" s="177"/>
      <c r="T34" s="177"/>
      <c r="U34" s="178"/>
      <c r="V34" s="178"/>
      <c r="W34" s="178"/>
      <c r="X34" s="178"/>
      <c r="Y34" s="178"/>
      <c r="Z34" s="176" t="s">
        <v>543</v>
      </c>
      <c r="AA34" s="176"/>
      <c r="AB34" s="178"/>
      <c r="AC34" s="178"/>
      <c r="AD34" s="178"/>
      <c r="AE34" s="178"/>
      <c r="AF34" s="177"/>
      <c r="AG34" s="177"/>
      <c r="AH34" s="176"/>
      <c r="AI34" s="177"/>
      <c r="AJ34" s="177"/>
      <c r="AK34" s="177"/>
      <c r="AL34" s="177"/>
      <c r="AM34" s="177"/>
      <c r="AN34" s="177"/>
      <c r="AO34" s="177"/>
      <c r="AP34" s="177"/>
      <c r="AQ34" s="177"/>
      <c r="AR34" s="178"/>
      <c r="AS34" s="179"/>
      <c r="AT34" s="179"/>
    </row>
    <row r="35" spans="1:46" s="4" customFormat="1" ht="96" hidden="1" customHeight="1">
      <c r="A35" s="174" t="s">
        <v>586</v>
      </c>
      <c r="B35" s="175" t="s">
        <v>587</v>
      </c>
      <c r="C35" s="177"/>
      <c r="D35" s="176"/>
      <c r="E35" s="177"/>
      <c r="F35" s="177"/>
      <c r="G35" s="177"/>
      <c r="H35" s="177"/>
      <c r="I35" s="177"/>
      <c r="J35" s="177"/>
      <c r="K35" s="176"/>
      <c r="L35" s="176"/>
      <c r="M35" s="177"/>
      <c r="N35" s="177"/>
      <c r="O35" s="177"/>
      <c r="P35" s="177"/>
      <c r="Q35" s="177"/>
      <c r="R35" s="177"/>
      <c r="S35" s="177"/>
      <c r="T35" s="177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7"/>
      <c r="AG35" s="177"/>
      <c r="AH35" s="176"/>
      <c r="AI35" s="176" t="s">
        <v>543</v>
      </c>
      <c r="AJ35" s="177"/>
      <c r="AK35" s="177"/>
      <c r="AL35" s="177"/>
      <c r="AM35" s="176" t="s">
        <v>543</v>
      </c>
      <c r="AN35" s="177"/>
      <c r="AO35" s="177"/>
      <c r="AP35" s="177"/>
      <c r="AQ35" s="177"/>
      <c r="AR35" s="178"/>
      <c r="AS35" s="179"/>
      <c r="AT35" s="179"/>
    </row>
    <row r="36" spans="1:46" s="4" customFormat="1" ht="70.5" hidden="1" customHeight="1">
      <c r="A36" s="174" t="s">
        <v>588</v>
      </c>
      <c r="B36" s="175" t="s">
        <v>589</v>
      </c>
      <c r="C36" s="177"/>
      <c r="D36" s="176"/>
      <c r="E36" s="177"/>
      <c r="F36" s="177"/>
      <c r="G36" s="177"/>
      <c r="H36" s="177"/>
      <c r="I36" s="177"/>
      <c r="J36" s="177"/>
      <c r="K36" s="176"/>
      <c r="L36" s="176"/>
      <c r="M36" s="177"/>
      <c r="N36" s="177"/>
      <c r="O36" s="177"/>
      <c r="P36" s="177"/>
      <c r="Q36" s="177"/>
      <c r="R36" s="177"/>
      <c r="S36" s="177"/>
      <c r="T36" s="177"/>
      <c r="U36" s="178"/>
      <c r="V36" s="178"/>
      <c r="W36" s="178"/>
      <c r="X36" s="178"/>
      <c r="Y36" s="176" t="s">
        <v>543</v>
      </c>
      <c r="Z36" s="178"/>
      <c r="AA36" s="178"/>
      <c r="AB36" s="178"/>
      <c r="AC36" s="178"/>
      <c r="AD36" s="178"/>
      <c r="AE36" s="178"/>
      <c r="AF36" s="177"/>
      <c r="AG36" s="177"/>
      <c r="AH36" s="176"/>
      <c r="AI36" s="177"/>
      <c r="AJ36" s="177"/>
      <c r="AK36" s="177"/>
      <c r="AL36" s="177"/>
      <c r="AM36" s="177"/>
      <c r="AN36" s="176" t="s">
        <v>543</v>
      </c>
      <c r="AO36" s="177"/>
      <c r="AP36" s="177"/>
      <c r="AQ36" s="177"/>
      <c r="AR36" s="178"/>
      <c r="AS36" s="179"/>
      <c r="AT36" s="179"/>
    </row>
    <row r="37" spans="1:46" s="4" customFormat="1" ht="45" hidden="1" customHeight="1">
      <c r="A37" s="174" t="s">
        <v>590</v>
      </c>
      <c r="B37" s="175" t="s">
        <v>591</v>
      </c>
      <c r="C37" s="177"/>
      <c r="D37" s="176"/>
      <c r="E37" s="177"/>
      <c r="F37" s="177"/>
      <c r="G37" s="177"/>
      <c r="H37" s="177"/>
      <c r="I37" s="177"/>
      <c r="J37" s="177"/>
      <c r="K37" s="176"/>
      <c r="L37" s="176"/>
      <c r="M37" s="177"/>
      <c r="N37" s="177"/>
      <c r="O37" s="177"/>
      <c r="P37" s="177"/>
      <c r="Q37" s="177"/>
      <c r="R37" s="177"/>
      <c r="S37" s="177"/>
      <c r="T37" s="177"/>
      <c r="U37" s="177"/>
      <c r="V37" s="176" t="s">
        <v>543</v>
      </c>
      <c r="W37" s="177"/>
      <c r="X37" s="177"/>
      <c r="Y37" s="177"/>
      <c r="Z37" s="177"/>
      <c r="AA37" s="177"/>
      <c r="AB37" s="176" t="s">
        <v>543</v>
      </c>
      <c r="AC37" s="177"/>
      <c r="AD37" s="177"/>
      <c r="AE37" s="177"/>
      <c r="AF37" s="177"/>
      <c r="AG37" s="177"/>
      <c r="AH37" s="176"/>
      <c r="AI37" s="177"/>
      <c r="AJ37" s="177"/>
      <c r="AK37" s="177"/>
      <c r="AL37" s="177"/>
      <c r="AM37" s="177"/>
      <c r="AN37" s="177"/>
      <c r="AO37" s="177"/>
      <c r="AP37" s="177"/>
      <c r="AQ37" s="177"/>
      <c r="AR37" s="178"/>
      <c r="AS37" s="179"/>
      <c r="AT37" s="179"/>
    </row>
    <row r="38" spans="1:46" s="4" customFormat="1" ht="58.5" hidden="1" customHeight="1">
      <c r="A38" s="174" t="s">
        <v>592</v>
      </c>
      <c r="B38" s="175" t="s">
        <v>593</v>
      </c>
      <c r="C38" s="177"/>
      <c r="D38" s="176"/>
      <c r="E38" s="177"/>
      <c r="F38" s="177"/>
      <c r="G38" s="177"/>
      <c r="H38" s="177"/>
      <c r="I38" s="177"/>
      <c r="J38" s="177"/>
      <c r="K38" s="176"/>
      <c r="L38" s="176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6" t="s">
        <v>543</v>
      </c>
      <c r="X38" s="176"/>
      <c r="Y38" s="176"/>
      <c r="Z38" s="176"/>
      <c r="AA38" s="176"/>
      <c r="AB38" s="176"/>
      <c r="AC38" s="176"/>
      <c r="AD38" s="176"/>
      <c r="AE38" s="176"/>
      <c r="AF38" s="177"/>
      <c r="AG38" s="177"/>
      <c r="AH38" s="176"/>
      <c r="AI38" s="177"/>
      <c r="AJ38" s="177"/>
      <c r="AK38" s="177"/>
      <c r="AL38" s="177"/>
      <c r="AM38" s="177"/>
      <c r="AN38" s="177"/>
      <c r="AO38" s="177"/>
      <c r="AP38" s="177"/>
      <c r="AQ38" s="177"/>
      <c r="AR38" s="178"/>
      <c r="AS38" s="179"/>
      <c r="AT38" s="179"/>
    </row>
    <row r="39" spans="1:46" s="4" customFormat="1" ht="47.25" hidden="1" customHeight="1">
      <c r="A39" s="174" t="s">
        <v>594</v>
      </c>
      <c r="B39" s="175" t="s">
        <v>595</v>
      </c>
      <c r="C39" s="177"/>
      <c r="D39" s="176"/>
      <c r="E39" s="177"/>
      <c r="F39" s="177"/>
      <c r="G39" s="177"/>
      <c r="H39" s="177"/>
      <c r="I39" s="177"/>
      <c r="J39" s="177"/>
      <c r="K39" s="176"/>
      <c r="L39" s="176"/>
      <c r="M39" s="177"/>
      <c r="N39" s="177"/>
      <c r="O39" s="177"/>
      <c r="P39" s="177"/>
      <c r="Q39" s="177"/>
      <c r="R39" s="177"/>
      <c r="S39" s="177"/>
      <c r="T39" s="177"/>
      <c r="U39" s="176" t="s">
        <v>543</v>
      </c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6"/>
      <c r="AI39" s="177"/>
      <c r="AJ39" s="177"/>
      <c r="AK39" s="177"/>
      <c r="AL39" s="177"/>
      <c r="AM39" s="177"/>
      <c r="AN39" s="177"/>
      <c r="AO39" s="177"/>
      <c r="AP39" s="177"/>
      <c r="AQ39" s="177"/>
      <c r="AR39" s="178"/>
      <c r="AS39" s="179"/>
      <c r="AT39" s="179"/>
    </row>
    <row r="40" spans="1:46" s="4" customFormat="1" ht="90.6" hidden="1" customHeight="1">
      <c r="A40" s="174" t="s">
        <v>596</v>
      </c>
      <c r="B40" s="175" t="s">
        <v>597</v>
      </c>
      <c r="C40" s="177"/>
      <c r="D40" s="176"/>
      <c r="E40" s="177"/>
      <c r="F40" s="177"/>
      <c r="G40" s="177"/>
      <c r="H40" s="177"/>
      <c r="I40" s="177"/>
      <c r="J40" s="177"/>
      <c r="K40" s="177"/>
      <c r="L40" s="176"/>
      <c r="M40" s="177"/>
      <c r="N40" s="177"/>
      <c r="O40" s="177"/>
      <c r="P40" s="177"/>
      <c r="Q40" s="177"/>
      <c r="R40" s="177"/>
      <c r="S40" s="177"/>
      <c r="T40" s="177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6" t="s">
        <v>543</v>
      </c>
      <c r="AR40" s="178"/>
      <c r="AS40" s="179"/>
      <c r="AT40" s="179"/>
    </row>
    <row r="41" spans="1:46" s="4" customFormat="1" ht="45.75" hidden="1" customHeight="1">
      <c r="A41" s="174" t="s">
        <v>598</v>
      </c>
      <c r="B41" s="175" t="s">
        <v>599</v>
      </c>
      <c r="C41" s="177"/>
      <c r="D41" s="176"/>
      <c r="E41" s="177"/>
      <c r="F41" s="177"/>
      <c r="G41" s="177"/>
      <c r="H41" s="177"/>
      <c r="I41" s="177"/>
      <c r="J41" s="177"/>
      <c r="K41" s="177"/>
      <c r="L41" s="176"/>
      <c r="M41" s="177"/>
      <c r="N41" s="177"/>
      <c r="O41" s="177"/>
      <c r="P41" s="177"/>
      <c r="Q41" s="177"/>
      <c r="R41" s="177"/>
      <c r="S41" s="177"/>
      <c r="T41" s="177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6" t="s">
        <v>543</v>
      </c>
      <c r="AQ41" s="177"/>
      <c r="AR41" s="178"/>
      <c r="AS41" s="179"/>
      <c r="AT41" s="179"/>
    </row>
    <row r="42" spans="1:46" s="4" customFormat="1" ht="72.75" hidden="1" customHeight="1">
      <c r="A42" s="174" t="s">
        <v>600</v>
      </c>
      <c r="B42" s="175" t="s">
        <v>601</v>
      </c>
      <c r="C42" s="177"/>
      <c r="D42" s="176"/>
      <c r="E42" s="177"/>
      <c r="F42" s="177"/>
      <c r="G42" s="177"/>
      <c r="H42" s="177"/>
      <c r="I42" s="177"/>
      <c r="J42" s="177"/>
      <c r="K42" s="177"/>
      <c r="L42" s="176"/>
      <c r="M42" s="177"/>
      <c r="N42" s="177"/>
      <c r="O42" s="177"/>
      <c r="P42" s="177"/>
      <c r="Q42" s="177"/>
      <c r="R42" s="177"/>
      <c r="S42" s="177"/>
      <c r="T42" s="177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6" t="s">
        <v>543</v>
      </c>
      <c r="AF42" s="177"/>
      <c r="AG42" s="177"/>
      <c r="AH42" s="177"/>
      <c r="AI42" s="177"/>
      <c r="AJ42" s="177"/>
      <c r="AK42" s="177"/>
      <c r="AL42" s="177"/>
      <c r="AM42" s="177"/>
      <c r="AN42" s="177"/>
      <c r="AO42" s="176" t="s">
        <v>543</v>
      </c>
      <c r="AP42" s="177"/>
      <c r="AQ42" s="177"/>
      <c r="AR42" s="178"/>
      <c r="AS42" s="179"/>
      <c r="AT42" s="179"/>
    </row>
    <row r="43" spans="1:46" s="4" customFormat="1" ht="69.75" hidden="1" customHeight="1">
      <c r="A43" s="174" t="s">
        <v>602</v>
      </c>
      <c r="B43" s="181" t="s">
        <v>603</v>
      </c>
      <c r="C43" s="176" t="s">
        <v>543</v>
      </c>
      <c r="D43" s="176" t="s">
        <v>543</v>
      </c>
      <c r="E43" s="176" t="s">
        <v>543</v>
      </c>
      <c r="F43" s="176" t="s">
        <v>543</v>
      </c>
      <c r="G43" s="182"/>
      <c r="H43" s="176" t="s">
        <v>543</v>
      </c>
      <c r="I43" s="176" t="s">
        <v>543</v>
      </c>
      <c r="J43" s="176" t="s">
        <v>543</v>
      </c>
      <c r="K43" s="177"/>
      <c r="L43" s="176" t="s">
        <v>543</v>
      </c>
      <c r="M43" s="176" t="s">
        <v>543</v>
      </c>
      <c r="N43" s="176" t="s">
        <v>543</v>
      </c>
      <c r="O43" s="176" t="s">
        <v>543</v>
      </c>
      <c r="P43" s="176" t="s">
        <v>543</v>
      </c>
      <c r="Q43" s="176" t="s">
        <v>543</v>
      </c>
      <c r="R43" s="177"/>
      <c r="S43" s="176" t="s">
        <v>543</v>
      </c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6" t="s">
        <v>543</v>
      </c>
      <c r="AG43" s="177"/>
      <c r="AH43" s="176"/>
      <c r="AI43" s="177"/>
      <c r="AJ43" s="177"/>
      <c r="AK43" s="176" t="s">
        <v>543</v>
      </c>
      <c r="AL43" s="177"/>
      <c r="AM43" s="177"/>
      <c r="AN43" s="177"/>
      <c r="AO43" s="177"/>
      <c r="AP43" s="177"/>
      <c r="AQ43" s="176" t="s">
        <v>543</v>
      </c>
      <c r="AR43" s="178"/>
      <c r="AS43" s="179"/>
      <c r="AT43" s="179"/>
    </row>
    <row r="44" spans="1:46" s="4" customFormat="1" ht="30.6" hidden="1" customHeight="1">
      <c r="A44" s="533" t="s">
        <v>604</v>
      </c>
      <c r="B44" s="533"/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3"/>
      <c r="P44" s="533"/>
      <c r="Q44" s="533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  <c r="AG44" s="533"/>
      <c r="AH44" s="533"/>
      <c r="AI44" s="533"/>
      <c r="AJ44" s="533"/>
      <c r="AK44" s="533"/>
      <c r="AL44" s="533"/>
      <c r="AM44" s="533"/>
      <c r="AN44" s="533"/>
      <c r="AO44" s="533"/>
      <c r="AP44" s="533"/>
      <c r="AQ44" s="533"/>
      <c r="AR44" s="533"/>
      <c r="AS44" s="179"/>
      <c r="AT44" s="179"/>
    </row>
    <row r="45" spans="1:46" s="4" customFormat="1" ht="53.25" hidden="1" customHeight="1">
      <c r="A45" s="174" t="s">
        <v>605</v>
      </c>
      <c r="B45" s="175" t="s">
        <v>606</v>
      </c>
      <c r="C45" s="176" t="s">
        <v>543</v>
      </c>
      <c r="D45" s="176"/>
      <c r="E45" s="177"/>
      <c r="F45" s="177"/>
      <c r="G45" s="177"/>
      <c r="H45" s="177"/>
      <c r="I45" s="177"/>
      <c r="J45" s="177"/>
      <c r="K45" s="177"/>
      <c r="L45" s="176"/>
      <c r="M45" s="177"/>
      <c r="N45" s="177"/>
      <c r="O45" s="177"/>
      <c r="P45" s="177"/>
      <c r="Q45" s="177"/>
      <c r="R45" s="177"/>
      <c r="S45" s="177"/>
      <c r="T45" s="177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8"/>
      <c r="AS45" s="179"/>
      <c r="AT45" s="179"/>
    </row>
    <row r="46" spans="1:46" s="4" customFormat="1" ht="29.25" hidden="1" customHeight="1">
      <c r="A46" s="174" t="s">
        <v>607</v>
      </c>
      <c r="B46" s="175" t="s">
        <v>608</v>
      </c>
      <c r="C46" s="176" t="s">
        <v>543</v>
      </c>
      <c r="D46" s="177"/>
      <c r="E46" s="177"/>
      <c r="F46" s="177"/>
      <c r="G46" s="177"/>
      <c r="H46" s="177"/>
      <c r="I46" s="177"/>
      <c r="J46" s="177"/>
      <c r="K46" s="177"/>
      <c r="L46" s="176"/>
      <c r="M46" s="177"/>
      <c r="N46" s="177"/>
      <c r="O46" s="177"/>
      <c r="P46" s="177"/>
      <c r="Q46" s="177"/>
      <c r="R46" s="177"/>
      <c r="S46" s="177"/>
      <c r="T46" s="177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8"/>
      <c r="AS46" s="179"/>
      <c r="AT46" s="179"/>
    </row>
    <row r="47" spans="1:46" s="4" customFormat="1" ht="58.5" hidden="1" customHeight="1">
      <c r="A47" s="174" t="s">
        <v>609</v>
      </c>
      <c r="B47" s="175" t="s">
        <v>610</v>
      </c>
      <c r="C47" s="177"/>
      <c r="D47" s="176" t="s">
        <v>543</v>
      </c>
      <c r="E47" s="177"/>
      <c r="F47" s="177"/>
      <c r="G47" s="177"/>
      <c r="H47" s="177"/>
      <c r="I47" s="177"/>
      <c r="J47" s="177"/>
      <c r="K47" s="177"/>
      <c r="L47" s="176"/>
      <c r="M47" s="177"/>
      <c r="N47" s="177"/>
      <c r="O47" s="177"/>
      <c r="P47" s="177"/>
      <c r="Q47" s="177"/>
      <c r="R47" s="177"/>
      <c r="S47" s="177"/>
      <c r="T47" s="177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8"/>
      <c r="AS47" s="179"/>
      <c r="AT47" s="179"/>
    </row>
    <row r="48" spans="1:46" s="4" customFormat="1" ht="30.6" hidden="1" customHeight="1">
      <c r="A48" s="174" t="s">
        <v>611</v>
      </c>
      <c r="B48" s="175" t="s">
        <v>612</v>
      </c>
      <c r="C48" s="177"/>
      <c r="D48" s="176"/>
      <c r="E48" s="176" t="s">
        <v>543</v>
      </c>
      <c r="F48" s="177"/>
      <c r="G48" s="177"/>
      <c r="H48" s="177"/>
      <c r="I48" s="177"/>
      <c r="J48" s="177"/>
      <c r="K48" s="177"/>
      <c r="L48" s="176"/>
      <c r="M48" s="177"/>
      <c r="N48" s="177"/>
      <c r="O48" s="177"/>
      <c r="P48" s="177"/>
      <c r="Q48" s="177"/>
      <c r="R48" s="177"/>
      <c r="S48" s="177"/>
      <c r="T48" s="177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8"/>
      <c r="AS48" s="179"/>
      <c r="AT48" s="179"/>
    </row>
    <row r="49" spans="1:46" s="4" customFormat="1" ht="33" hidden="1" customHeight="1">
      <c r="A49" s="174" t="s">
        <v>613</v>
      </c>
      <c r="B49" s="175" t="s">
        <v>614</v>
      </c>
      <c r="C49" s="177"/>
      <c r="D49" s="176"/>
      <c r="E49" s="176" t="s">
        <v>543</v>
      </c>
      <c r="F49" s="177"/>
      <c r="G49" s="177"/>
      <c r="H49" s="177"/>
      <c r="I49" s="177"/>
      <c r="J49" s="177"/>
      <c r="K49" s="177"/>
      <c r="L49" s="176"/>
      <c r="M49" s="177"/>
      <c r="N49" s="177"/>
      <c r="O49" s="177"/>
      <c r="P49" s="177"/>
      <c r="Q49" s="177"/>
      <c r="R49" s="177"/>
      <c r="S49" s="177"/>
      <c r="T49" s="177"/>
      <c r="U49" s="178"/>
      <c r="V49" s="178"/>
      <c r="W49" s="178"/>
      <c r="X49" s="178"/>
      <c r="Y49" s="176" t="s">
        <v>543</v>
      </c>
      <c r="Z49" s="178"/>
      <c r="AA49" s="178"/>
      <c r="AB49" s="178"/>
      <c r="AC49" s="176" t="s">
        <v>543</v>
      </c>
      <c r="AD49" s="178"/>
      <c r="AE49" s="178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8"/>
      <c r="AS49" s="179"/>
      <c r="AT49" s="179"/>
    </row>
    <row r="50" spans="1:46" s="4" customFormat="1" ht="67.5" hidden="1" customHeight="1">
      <c r="A50" s="174" t="s">
        <v>615</v>
      </c>
      <c r="B50" s="175" t="s">
        <v>616</v>
      </c>
      <c r="C50" s="177"/>
      <c r="D50" s="176" t="s">
        <v>543</v>
      </c>
      <c r="E50" s="176" t="s">
        <v>543</v>
      </c>
      <c r="F50" s="177"/>
      <c r="G50" s="177"/>
      <c r="H50" s="177"/>
      <c r="I50" s="177"/>
      <c r="J50" s="177"/>
      <c r="K50" s="177"/>
      <c r="L50" s="176"/>
      <c r="M50" s="177"/>
      <c r="N50" s="177"/>
      <c r="O50" s="177"/>
      <c r="P50" s="177"/>
      <c r="Q50" s="177"/>
      <c r="R50" s="177"/>
      <c r="S50" s="177"/>
      <c r="T50" s="177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6" t="s">
        <v>543</v>
      </c>
      <c r="AG50" s="177"/>
      <c r="AH50" s="177"/>
      <c r="AI50" s="177"/>
      <c r="AJ50" s="177"/>
      <c r="AK50" s="176" t="s">
        <v>543</v>
      </c>
      <c r="AL50" s="177"/>
      <c r="AM50" s="177"/>
      <c r="AN50" s="177"/>
      <c r="AO50" s="177"/>
      <c r="AP50" s="177"/>
      <c r="AQ50" s="177"/>
      <c r="AR50" s="178"/>
      <c r="AS50" s="179"/>
      <c r="AT50" s="179"/>
    </row>
    <row r="51" spans="1:46" s="4" customFormat="1" ht="27.75" hidden="1" customHeight="1">
      <c r="A51" s="174" t="s">
        <v>617</v>
      </c>
      <c r="B51" s="175" t="s">
        <v>618</v>
      </c>
      <c r="C51" s="177"/>
      <c r="D51" s="176"/>
      <c r="E51" s="177"/>
      <c r="F51" s="176" t="s">
        <v>543</v>
      </c>
      <c r="G51" s="177"/>
      <c r="H51" s="177"/>
      <c r="I51" s="177"/>
      <c r="J51" s="177"/>
      <c r="K51" s="177"/>
      <c r="L51" s="176"/>
      <c r="M51" s="177"/>
      <c r="N51" s="177"/>
      <c r="O51" s="177"/>
      <c r="P51" s="177"/>
      <c r="Q51" s="177"/>
      <c r="R51" s="177"/>
      <c r="S51" s="177"/>
      <c r="T51" s="177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8"/>
      <c r="AS51" s="179"/>
      <c r="AT51" s="179"/>
    </row>
    <row r="52" spans="1:46" s="4" customFormat="1" ht="30.6" hidden="1" customHeight="1">
      <c r="A52" s="174" t="s">
        <v>619</v>
      </c>
      <c r="B52" s="175" t="s">
        <v>620</v>
      </c>
      <c r="C52" s="177"/>
      <c r="D52" s="176"/>
      <c r="E52" s="177"/>
      <c r="F52" s="176" t="s">
        <v>543</v>
      </c>
      <c r="G52" s="177"/>
      <c r="H52" s="177"/>
      <c r="I52" s="177"/>
      <c r="J52" s="177"/>
      <c r="K52" s="177"/>
      <c r="L52" s="176"/>
      <c r="M52" s="177"/>
      <c r="N52" s="177"/>
      <c r="O52" s="177"/>
      <c r="P52" s="177"/>
      <c r="Q52" s="177"/>
      <c r="R52" s="177"/>
      <c r="S52" s="177"/>
      <c r="T52" s="177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7"/>
      <c r="AG52" s="177"/>
      <c r="AH52" s="177"/>
      <c r="AI52" s="177"/>
      <c r="AJ52" s="177"/>
      <c r="AK52" s="177"/>
      <c r="AL52" s="177"/>
      <c r="AM52" s="177"/>
      <c r="AN52" s="177"/>
      <c r="AO52" s="177"/>
      <c r="AP52" s="177"/>
      <c r="AQ52" s="177"/>
      <c r="AR52" s="178"/>
      <c r="AS52" s="179"/>
      <c r="AT52" s="179"/>
    </row>
    <row r="53" spans="1:46" s="4" customFormat="1" ht="54" hidden="1" customHeight="1">
      <c r="A53" s="174" t="s">
        <v>621</v>
      </c>
      <c r="B53" s="175" t="s">
        <v>622</v>
      </c>
      <c r="C53" s="177"/>
      <c r="D53" s="176"/>
      <c r="E53" s="177"/>
      <c r="F53" s="176" t="s">
        <v>543</v>
      </c>
      <c r="G53" s="177"/>
      <c r="H53" s="177"/>
      <c r="I53" s="177"/>
      <c r="J53" s="177"/>
      <c r="K53" s="177"/>
      <c r="L53" s="176"/>
      <c r="M53" s="177"/>
      <c r="N53" s="177"/>
      <c r="O53" s="177"/>
      <c r="P53" s="177"/>
      <c r="Q53" s="177"/>
      <c r="R53" s="177"/>
      <c r="S53" s="177"/>
      <c r="T53" s="177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8"/>
      <c r="AS53" s="179"/>
      <c r="AT53" s="179"/>
    </row>
    <row r="54" spans="1:46" s="4" customFormat="1" ht="44.25" hidden="1" customHeight="1">
      <c r="A54" s="174" t="s">
        <v>623</v>
      </c>
      <c r="B54" s="175" t="s">
        <v>624</v>
      </c>
      <c r="C54" s="177"/>
      <c r="D54" s="176"/>
      <c r="E54" s="177"/>
      <c r="F54" s="177"/>
      <c r="G54" s="177"/>
      <c r="H54" s="176" t="s">
        <v>543</v>
      </c>
      <c r="I54" s="177"/>
      <c r="J54" s="177"/>
      <c r="K54" s="177"/>
      <c r="L54" s="176"/>
      <c r="M54" s="177"/>
      <c r="N54" s="177"/>
      <c r="O54" s="177"/>
      <c r="P54" s="177"/>
      <c r="Q54" s="177"/>
      <c r="R54" s="177"/>
      <c r="S54" s="177"/>
      <c r="T54" s="177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8"/>
      <c r="AS54" s="179"/>
      <c r="AT54" s="179"/>
    </row>
    <row r="55" spans="1:46" s="4" customFormat="1" ht="48" hidden="1" customHeight="1">
      <c r="A55" s="174" t="s">
        <v>625</v>
      </c>
      <c r="B55" s="175" t="s">
        <v>626</v>
      </c>
      <c r="C55" s="177"/>
      <c r="D55" s="176"/>
      <c r="E55" s="177"/>
      <c r="F55" s="177"/>
      <c r="G55" s="176"/>
      <c r="H55" s="176" t="s">
        <v>543</v>
      </c>
      <c r="I55" s="177"/>
      <c r="J55" s="177"/>
      <c r="K55" s="177"/>
      <c r="L55" s="176"/>
      <c r="M55" s="177"/>
      <c r="N55" s="177"/>
      <c r="O55" s="177"/>
      <c r="P55" s="177"/>
      <c r="Q55" s="177"/>
      <c r="R55" s="177"/>
      <c r="S55" s="177"/>
      <c r="T55" s="177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8"/>
      <c r="AS55" s="179"/>
      <c r="AT55" s="179"/>
    </row>
    <row r="56" spans="1:46" s="4" customFormat="1" ht="32.25" hidden="1" customHeight="1">
      <c r="A56" s="174" t="s">
        <v>627</v>
      </c>
      <c r="B56" s="175" t="s">
        <v>628</v>
      </c>
      <c r="C56" s="177"/>
      <c r="D56" s="176"/>
      <c r="E56" s="177"/>
      <c r="F56" s="177"/>
      <c r="G56" s="177"/>
      <c r="H56" s="177"/>
      <c r="I56" s="176" t="s">
        <v>543</v>
      </c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8"/>
      <c r="V56" s="178"/>
      <c r="W56" s="178"/>
      <c r="X56" s="178"/>
      <c r="Y56" s="176" t="s">
        <v>543</v>
      </c>
      <c r="Z56" s="178"/>
      <c r="AA56" s="178"/>
      <c r="AB56" s="178"/>
      <c r="AC56" s="178"/>
      <c r="AD56" s="176" t="s">
        <v>543</v>
      </c>
      <c r="AE56" s="178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8"/>
      <c r="AS56" s="179"/>
      <c r="AT56" s="179"/>
    </row>
    <row r="57" spans="1:46" s="4" customFormat="1" ht="56.25" hidden="1" customHeight="1">
      <c r="A57" s="174" t="s">
        <v>629</v>
      </c>
      <c r="B57" s="175" t="s">
        <v>630</v>
      </c>
      <c r="C57" s="177"/>
      <c r="D57" s="176"/>
      <c r="E57" s="177"/>
      <c r="F57" s="177"/>
      <c r="G57" s="176" t="s">
        <v>543</v>
      </c>
      <c r="H57" s="177"/>
      <c r="I57" s="176" t="s">
        <v>543</v>
      </c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8"/>
      <c r="V57" s="178"/>
      <c r="W57" s="176" t="s">
        <v>543</v>
      </c>
      <c r="X57" s="176"/>
      <c r="Y57" s="176"/>
      <c r="Z57" s="176"/>
      <c r="AA57" s="176"/>
      <c r="AB57" s="176"/>
      <c r="AC57" s="176"/>
      <c r="AD57" s="176"/>
      <c r="AE57" s="176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8"/>
      <c r="AS57" s="179"/>
      <c r="AT57" s="179"/>
    </row>
    <row r="58" spans="1:46" s="4" customFormat="1" ht="66" hidden="1" customHeight="1">
      <c r="A58" s="174" t="s">
        <v>631</v>
      </c>
      <c r="B58" s="175" t="s">
        <v>632</v>
      </c>
      <c r="C58" s="177"/>
      <c r="D58" s="176"/>
      <c r="E58" s="177"/>
      <c r="F58" s="177"/>
      <c r="G58" s="177"/>
      <c r="H58" s="177"/>
      <c r="I58" s="176" t="s">
        <v>543</v>
      </c>
      <c r="J58" s="177"/>
      <c r="K58" s="176"/>
      <c r="L58" s="176"/>
      <c r="M58" s="177"/>
      <c r="N58" s="177"/>
      <c r="O58" s="177"/>
      <c r="P58" s="177"/>
      <c r="Q58" s="177"/>
      <c r="R58" s="177"/>
      <c r="S58" s="177"/>
      <c r="T58" s="177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8"/>
      <c r="AS58" s="179"/>
      <c r="AT58" s="179"/>
    </row>
    <row r="59" spans="1:46" s="4" customFormat="1" ht="42.75" hidden="1" customHeight="1">
      <c r="A59" s="174" t="s">
        <v>633</v>
      </c>
      <c r="B59" s="175" t="s">
        <v>634</v>
      </c>
      <c r="C59" s="177"/>
      <c r="D59" s="176"/>
      <c r="E59" s="177"/>
      <c r="F59" s="177"/>
      <c r="G59" s="177"/>
      <c r="H59" s="177"/>
      <c r="I59" s="177"/>
      <c r="J59" s="177"/>
      <c r="K59" s="177"/>
      <c r="L59" s="176"/>
      <c r="M59" s="177"/>
      <c r="N59" s="176" t="s">
        <v>543</v>
      </c>
      <c r="O59" s="177"/>
      <c r="P59" s="177"/>
      <c r="Q59" s="177"/>
      <c r="R59" s="177"/>
      <c r="S59" s="177"/>
      <c r="T59" s="177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8"/>
      <c r="AS59" s="179"/>
      <c r="AT59" s="179"/>
    </row>
    <row r="60" spans="1:46" s="4" customFormat="1" ht="44.25" hidden="1" customHeight="1">
      <c r="A60" s="174" t="s">
        <v>635</v>
      </c>
      <c r="B60" s="175" t="s">
        <v>636</v>
      </c>
      <c r="C60" s="177"/>
      <c r="D60" s="176"/>
      <c r="E60" s="177"/>
      <c r="F60" s="177"/>
      <c r="G60" s="177"/>
      <c r="H60" s="177"/>
      <c r="I60" s="177"/>
      <c r="J60" s="177"/>
      <c r="K60" s="176"/>
      <c r="L60" s="176"/>
      <c r="M60" s="177"/>
      <c r="N60" s="176" t="s">
        <v>543</v>
      </c>
      <c r="O60" s="177"/>
      <c r="P60" s="177"/>
      <c r="Q60" s="177"/>
      <c r="R60" s="177"/>
      <c r="S60" s="177"/>
      <c r="T60" s="177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6" t="s">
        <v>543</v>
      </c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8"/>
      <c r="AS60" s="179"/>
      <c r="AT60" s="179"/>
    </row>
    <row r="61" spans="1:46" s="4" customFormat="1" ht="55.5" hidden="1" customHeight="1">
      <c r="A61" s="174" t="s">
        <v>637</v>
      </c>
      <c r="B61" s="175" t="s">
        <v>638</v>
      </c>
      <c r="C61" s="177"/>
      <c r="D61" s="176"/>
      <c r="E61" s="177"/>
      <c r="F61" s="177"/>
      <c r="G61" s="177"/>
      <c r="H61" s="177"/>
      <c r="I61" s="177"/>
      <c r="J61" s="177"/>
      <c r="K61" s="177"/>
      <c r="L61" s="176"/>
      <c r="M61" s="177"/>
      <c r="N61" s="176" t="s">
        <v>543</v>
      </c>
      <c r="O61" s="177"/>
      <c r="P61" s="177"/>
      <c r="Q61" s="177"/>
      <c r="R61" s="177"/>
      <c r="S61" s="177"/>
      <c r="T61" s="177"/>
      <c r="U61" s="178"/>
      <c r="V61" s="178"/>
      <c r="W61" s="178"/>
      <c r="X61" s="178"/>
      <c r="Y61" s="178"/>
      <c r="Z61" s="176" t="s">
        <v>543</v>
      </c>
      <c r="AA61" s="176"/>
      <c r="AB61" s="178"/>
      <c r="AC61" s="178"/>
      <c r="AD61" s="178"/>
      <c r="AE61" s="176" t="s">
        <v>543</v>
      </c>
      <c r="AF61" s="176" t="s">
        <v>543</v>
      </c>
      <c r="AG61" s="178"/>
      <c r="AH61" s="176" t="s">
        <v>543</v>
      </c>
      <c r="AI61" s="177"/>
      <c r="AJ61" s="176" t="s">
        <v>543</v>
      </c>
      <c r="AK61" s="176" t="s">
        <v>543</v>
      </c>
      <c r="AL61" s="177"/>
      <c r="AM61" s="177"/>
      <c r="AN61" s="177"/>
      <c r="AO61" s="177"/>
      <c r="AP61" s="177"/>
      <c r="AQ61" s="177"/>
      <c r="AR61" s="178"/>
      <c r="AS61" s="179"/>
      <c r="AT61" s="179"/>
    </row>
    <row r="62" spans="1:46" s="4" customFormat="1" ht="66.75" hidden="1" customHeight="1">
      <c r="A62" s="174" t="s">
        <v>639</v>
      </c>
      <c r="B62" s="175" t="s">
        <v>640</v>
      </c>
      <c r="C62" s="177"/>
      <c r="D62" s="176"/>
      <c r="E62" s="177"/>
      <c r="F62" s="177"/>
      <c r="G62" s="177"/>
      <c r="H62" s="177"/>
      <c r="I62" s="177"/>
      <c r="J62" s="177"/>
      <c r="K62" s="177"/>
      <c r="L62" s="176"/>
      <c r="M62" s="177"/>
      <c r="N62" s="177"/>
      <c r="O62" s="176" t="s">
        <v>543</v>
      </c>
      <c r="P62" s="177"/>
      <c r="Q62" s="177"/>
      <c r="R62" s="177"/>
      <c r="S62" s="177"/>
      <c r="T62" s="177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8"/>
      <c r="AS62" s="179"/>
      <c r="AT62" s="179"/>
    </row>
    <row r="63" spans="1:46" s="4" customFormat="1" ht="26.25" hidden="1" customHeight="1">
      <c r="A63" s="174" t="s">
        <v>641</v>
      </c>
      <c r="B63" s="175" t="s">
        <v>642</v>
      </c>
      <c r="C63" s="177"/>
      <c r="D63" s="176"/>
      <c r="E63" s="177"/>
      <c r="F63" s="177"/>
      <c r="G63" s="177"/>
      <c r="H63" s="177"/>
      <c r="I63" s="177"/>
      <c r="J63" s="177"/>
      <c r="K63" s="177"/>
      <c r="L63" s="176"/>
      <c r="M63" s="177"/>
      <c r="N63" s="177"/>
      <c r="O63" s="176" t="s">
        <v>543</v>
      </c>
      <c r="P63" s="177"/>
      <c r="Q63" s="177"/>
      <c r="R63" s="177"/>
      <c r="S63" s="177"/>
      <c r="T63" s="177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8"/>
      <c r="AS63" s="179"/>
      <c r="AT63" s="179"/>
    </row>
    <row r="64" spans="1:46" s="4" customFormat="1" ht="48" hidden="1" customHeight="1">
      <c r="A64" s="174" t="s">
        <v>643</v>
      </c>
      <c r="B64" s="175" t="s">
        <v>644</v>
      </c>
      <c r="C64" s="177"/>
      <c r="D64" s="176"/>
      <c r="E64" s="177"/>
      <c r="F64" s="177"/>
      <c r="G64" s="177"/>
      <c r="H64" s="177"/>
      <c r="I64" s="177"/>
      <c r="J64" s="177"/>
      <c r="K64" s="177"/>
      <c r="L64" s="176"/>
      <c r="M64" s="177"/>
      <c r="N64" s="177"/>
      <c r="O64" s="176" t="s">
        <v>543</v>
      </c>
      <c r="P64" s="177"/>
      <c r="Q64" s="177"/>
      <c r="R64" s="177"/>
      <c r="S64" s="177"/>
      <c r="T64" s="177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8"/>
      <c r="AS64" s="179"/>
      <c r="AT64" s="179"/>
    </row>
    <row r="65" spans="1:46" s="4" customFormat="1" ht="111.75" hidden="1" customHeight="1">
      <c r="A65" s="174" t="s">
        <v>645</v>
      </c>
      <c r="B65" s="175" t="s">
        <v>646</v>
      </c>
      <c r="C65" s="177"/>
      <c r="D65" s="176"/>
      <c r="E65" s="177"/>
      <c r="F65" s="177"/>
      <c r="G65" s="177"/>
      <c r="H65" s="177"/>
      <c r="I65" s="177"/>
      <c r="J65" s="177"/>
      <c r="K65" s="177"/>
      <c r="L65" s="176"/>
      <c r="M65" s="177"/>
      <c r="N65" s="177"/>
      <c r="O65" s="177"/>
      <c r="P65" s="176" t="s">
        <v>543</v>
      </c>
      <c r="Q65" s="176" t="s">
        <v>543</v>
      </c>
      <c r="R65" s="177"/>
      <c r="S65" s="177"/>
      <c r="T65" s="177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8"/>
      <c r="AS65" s="179"/>
      <c r="AT65" s="179"/>
    </row>
    <row r="66" spans="1:46" s="4" customFormat="1" ht="98.25" hidden="1" customHeight="1">
      <c r="A66" s="174" t="s">
        <v>647</v>
      </c>
      <c r="B66" s="175" t="s">
        <v>648</v>
      </c>
      <c r="C66" s="177"/>
      <c r="D66" s="176"/>
      <c r="E66" s="177"/>
      <c r="F66" s="177"/>
      <c r="G66" s="177"/>
      <c r="H66" s="177"/>
      <c r="I66" s="177"/>
      <c r="J66" s="176" t="s">
        <v>543</v>
      </c>
      <c r="K66" s="177"/>
      <c r="L66" s="178"/>
      <c r="M66" s="177"/>
      <c r="N66" s="177"/>
      <c r="O66" s="177"/>
      <c r="P66" s="176" t="s">
        <v>543</v>
      </c>
      <c r="Q66" s="177"/>
      <c r="R66" s="177"/>
      <c r="S66" s="177"/>
      <c r="T66" s="177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8"/>
      <c r="AS66" s="179"/>
      <c r="AT66" s="179"/>
    </row>
    <row r="67" spans="1:46" s="4" customFormat="1" ht="57" hidden="1" customHeight="1">
      <c r="A67" s="174" t="s">
        <v>649</v>
      </c>
      <c r="B67" s="175" t="s">
        <v>650</v>
      </c>
      <c r="C67" s="177"/>
      <c r="D67" s="177"/>
      <c r="E67" s="177"/>
      <c r="F67" s="177"/>
      <c r="G67" s="177"/>
      <c r="H67" s="177"/>
      <c r="I67" s="177"/>
      <c r="J67" s="176"/>
      <c r="K67" s="177"/>
      <c r="L67" s="178"/>
      <c r="M67" s="177"/>
      <c r="N67" s="177"/>
      <c r="O67" s="177"/>
      <c r="P67" s="176" t="s">
        <v>543</v>
      </c>
      <c r="Q67" s="177"/>
      <c r="R67" s="177"/>
      <c r="S67" s="177"/>
      <c r="T67" s="177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8"/>
      <c r="AS67" s="179"/>
      <c r="AT67" s="179"/>
    </row>
    <row r="68" spans="1:46" s="4" customFormat="1" ht="69" hidden="1" customHeight="1">
      <c r="A68" s="174" t="s">
        <v>651</v>
      </c>
      <c r="B68" s="175" t="s">
        <v>652</v>
      </c>
      <c r="C68" s="177"/>
      <c r="D68" s="176"/>
      <c r="E68" s="177"/>
      <c r="F68" s="177"/>
      <c r="G68" s="177"/>
      <c r="H68" s="177"/>
      <c r="I68" s="177"/>
      <c r="J68" s="177"/>
      <c r="K68" s="177"/>
      <c r="L68" s="176"/>
      <c r="M68" s="177"/>
      <c r="N68" s="177"/>
      <c r="O68" s="177"/>
      <c r="P68" s="177"/>
      <c r="Q68" s="177"/>
      <c r="R68" s="176" t="s">
        <v>543</v>
      </c>
      <c r="S68" s="177"/>
      <c r="T68" s="177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8"/>
      <c r="AS68" s="179"/>
      <c r="AT68" s="179"/>
    </row>
    <row r="69" spans="1:46" s="4" customFormat="1" ht="47.25" hidden="1" customHeight="1">
      <c r="A69" s="174" t="s">
        <v>653</v>
      </c>
      <c r="B69" s="175" t="s">
        <v>654</v>
      </c>
      <c r="C69" s="177"/>
      <c r="D69" s="176"/>
      <c r="E69" s="177"/>
      <c r="F69" s="177"/>
      <c r="G69" s="177"/>
      <c r="H69" s="177"/>
      <c r="I69" s="177"/>
      <c r="J69" s="177"/>
      <c r="K69" s="177"/>
      <c r="L69" s="176"/>
      <c r="M69" s="177"/>
      <c r="N69" s="177"/>
      <c r="O69" s="177"/>
      <c r="P69" s="177"/>
      <c r="Q69" s="177"/>
      <c r="R69" s="177"/>
      <c r="S69" s="176" t="s">
        <v>543</v>
      </c>
      <c r="T69" s="177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8"/>
      <c r="AS69" s="179"/>
      <c r="AT69" s="179"/>
    </row>
    <row r="70" spans="1:46" s="4" customFormat="1" ht="46.5" hidden="1" customHeight="1">
      <c r="A70" s="174" t="s">
        <v>655</v>
      </c>
      <c r="B70" s="175" t="s">
        <v>656</v>
      </c>
      <c r="C70" s="177"/>
      <c r="D70" s="176"/>
      <c r="E70" s="177"/>
      <c r="F70" s="177"/>
      <c r="G70" s="177"/>
      <c r="H70" s="177"/>
      <c r="I70" s="177"/>
      <c r="J70" s="177"/>
      <c r="K70" s="177"/>
      <c r="L70" s="176" t="s">
        <v>543</v>
      </c>
      <c r="M70" s="177"/>
      <c r="N70" s="177"/>
      <c r="O70" s="177"/>
      <c r="P70" s="177"/>
      <c r="Q70" s="177"/>
      <c r="R70" s="177"/>
      <c r="S70" s="177"/>
      <c r="T70" s="177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8"/>
      <c r="AS70" s="179"/>
      <c r="AT70" s="179"/>
    </row>
    <row r="71" spans="1:46" s="4" customFormat="1" ht="41.25" hidden="1" customHeight="1">
      <c r="A71" s="174" t="s">
        <v>657</v>
      </c>
      <c r="B71" s="175" t="s">
        <v>658</v>
      </c>
      <c r="C71" s="177"/>
      <c r="D71" s="176"/>
      <c r="E71" s="177"/>
      <c r="F71" s="177"/>
      <c r="G71" s="177"/>
      <c r="H71" s="177"/>
      <c r="I71" s="177"/>
      <c r="J71" s="177"/>
      <c r="K71" s="177"/>
      <c r="L71" s="176" t="s">
        <v>543</v>
      </c>
      <c r="M71" s="177"/>
      <c r="N71" s="177"/>
      <c r="O71" s="177"/>
      <c r="P71" s="177"/>
      <c r="Q71" s="177"/>
      <c r="R71" s="177"/>
      <c r="S71" s="177"/>
      <c r="T71" s="177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8"/>
      <c r="AS71" s="179"/>
      <c r="AT71" s="179"/>
    </row>
    <row r="72" spans="1:46" s="4" customFormat="1" ht="43.5" hidden="1" customHeight="1">
      <c r="A72" s="174" t="s">
        <v>659</v>
      </c>
      <c r="B72" s="175" t="s">
        <v>660</v>
      </c>
      <c r="C72" s="177"/>
      <c r="D72" s="176"/>
      <c r="E72" s="177"/>
      <c r="F72" s="177"/>
      <c r="G72" s="177"/>
      <c r="H72" s="177"/>
      <c r="I72" s="177"/>
      <c r="J72" s="177"/>
      <c r="K72" s="177"/>
      <c r="L72" s="176"/>
      <c r="M72" s="176" t="s">
        <v>543</v>
      </c>
      <c r="N72" s="177"/>
      <c r="O72" s="177"/>
      <c r="P72" s="177"/>
      <c r="Q72" s="177"/>
      <c r="R72" s="177"/>
      <c r="S72" s="177"/>
      <c r="T72" s="177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8"/>
      <c r="AS72" s="179"/>
      <c r="AT72" s="179"/>
    </row>
    <row r="73" spans="1:46" s="4" customFormat="1" ht="57" hidden="1" customHeight="1">
      <c r="A73" s="174" t="s">
        <v>661</v>
      </c>
      <c r="B73" s="175" t="s">
        <v>662</v>
      </c>
      <c r="C73" s="177"/>
      <c r="D73" s="176"/>
      <c r="E73" s="177"/>
      <c r="F73" s="177"/>
      <c r="G73" s="177"/>
      <c r="H73" s="177"/>
      <c r="I73" s="177"/>
      <c r="J73" s="177"/>
      <c r="K73" s="177"/>
      <c r="L73" s="176"/>
      <c r="M73" s="176" t="s">
        <v>543</v>
      </c>
      <c r="N73" s="177"/>
      <c r="O73" s="177"/>
      <c r="P73" s="177"/>
      <c r="Q73" s="177"/>
      <c r="R73" s="177"/>
      <c r="S73" s="177"/>
      <c r="T73" s="177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7"/>
      <c r="AG73" s="176" t="s">
        <v>543</v>
      </c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8"/>
      <c r="AS73" s="179"/>
      <c r="AT73" s="179"/>
    </row>
    <row r="74" spans="1:46" s="4" customFormat="1" ht="69.75" hidden="1" customHeight="1">
      <c r="A74" s="174" t="s">
        <v>663</v>
      </c>
      <c r="B74" s="175" t="s">
        <v>664</v>
      </c>
      <c r="C74" s="177"/>
      <c r="D74" s="176"/>
      <c r="E74" s="177"/>
      <c r="F74" s="177"/>
      <c r="G74" s="177"/>
      <c r="H74" s="177"/>
      <c r="I74" s="177"/>
      <c r="J74" s="177"/>
      <c r="K74" s="177"/>
      <c r="L74" s="176"/>
      <c r="M74" s="176" t="s">
        <v>543</v>
      </c>
      <c r="N74" s="177"/>
      <c r="O74" s="177"/>
      <c r="P74" s="177"/>
      <c r="Q74" s="177"/>
      <c r="R74" s="177"/>
      <c r="S74" s="177"/>
      <c r="T74" s="177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7"/>
      <c r="AG74" s="177"/>
      <c r="AH74" s="177"/>
      <c r="AI74" s="177"/>
      <c r="AJ74" s="177"/>
      <c r="AK74" s="177"/>
      <c r="AL74" s="176" t="s">
        <v>543</v>
      </c>
      <c r="AM74" s="177"/>
      <c r="AN74" s="177"/>
      <c r="AO74" s="177"/>
      <c r="AP74" s="177"/>
      <c r="AQ74" s="177"/>
      <c r="AR74" s="178"/>
      <c r="AS74" s="179"/>
      <c r="AT74" s="179"/>
    </row>
    <row r="75" spans="1:46" s="4" customFormat="1" ht="40.5" hidden="1" customHeight="1">
      <c r="A75" s="174" t="s">
        <v>665</v>
      </c>
      <c r="B75" s="175" t="s">
        <v>666</v>
      </c>
      <c r="C75" s="177"/>
      <c r="D75" s="176"/>
      <c r="E75" s="177"/>
      <c r="F75" s="177"/>
      <c r="G75" s="177"/>
      <c r="H75" s="177"/>
      <c r="I75" s="177"/>
      <c r="J75" s="177"/>
      <c r="K75" s="177"/>
      <c r="L75" s="176"/>
      <c r="M75" s="176" t="s">
        <v>543</v>
      </c>
      <c r="N75" s="177"/>
      <c r="O75" s="177"/>
      <c r="P75" s="177"/>
      <c r="Q75" s="177"/>
      <c r="R75" s="177"/>
      <c r="S75" s="177"/>
      <c r="T75" s="177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8"/>
      <c r="AS75" s="179"/>
      <c r="AT75" s="179"/>
    </row>
    <row r="76" spans="1:46" s="4" customFormat="1" ht="94.5" hidden="1" customHeight="1">
      <c r="A76" s="174" t="s">
        <v>667</v>
      </c>
      <c r="B76" s="175" t="s">
        <v>668</v>
      </c>
      <c r="C76" s="177"/>
      <c r="D76" s="176"/>
      <c r="E76" s="177"/>
      <c r="F76" s="177"/>
      <c r="G76" s="177"/>
      <c r="H76" s="177"/>
      <c r="I76" s="177"/>
      <c r="J76" s="177"/>
      <c r="K76" s="176" t="s">
        <v>543</v>
      </c>
      <c r="L76" s="176" t="s">
        <v>543</v>
      </c>
      <c r="M76" s="177"/>
      <c r="N76" s="177"/>
      <c r="O76" s="177"/>
      <c r="P76" s="177"/>
      <c r="Q76" s="177"/>
      <c r="R76" s="177"/>
      <c r="S76" s="177"/>
      <c r="T76" s="177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7"/>
      <c r="AG76" s="177"/>
      <c r="AH76" s="177"/>
      <c r="AI76" s="177"/>
      <c r="AJ76" s="177"/>
      <c r="AK76" s="177"/>
      <c r="AL76" s="177"/>
      <c r="AM76" s="177"/>
      <c r="AN76" s="177"/>
      <c r="AO76" s="177"/>
      <c r="AP76" s="177"/>
      <c r="AQ76" s="177"/>
      <c r="AR76" s="178"/>
      <c r="AS76" s="179"/>
      <c r="AT76" s="179"/>
    </row>
    <row r="77" spans="1:46" s="4" customFormat="1" ht="72" hidden="1" customHeight="1">
      <c r="A77" s="174" t="s">
        <v>669</v>
      </c>
      <c r="B77" s="175" t="s">
        <v>670</v>
      </c>
      <c r="C77" s="177"/>
      <c r="D77" s="176"/>
      <c r="E77" s="177"/>
      <c r="F77" s="177"/>
      <c r="G77" s="177"/>
      <c r="H77" s="177"/>
      <c r="I77" s="177"/>
      <c r="J77" s="177"/>
      <c r="K77" s="176" t="s">
        <v>543</v>
      </c>
      <c r="L77" s="176"/>
      <c r="M77" s="177"/>
      <c r="N77" s="177"/>
      <c r="O77" s="177"/>
      <c r="P77" s="177"/>
      <c r="Q77" s="177"/>
      <c r="R77" s="177"/>
      <c r="S77" s="177"/>
      <c r="T77" s="177"/>
      <c r="U77" s="178"/>
      <c r="V77" s="178"/>
      <c r="W77" s="178"/>
      <c r="X77" s="178"/>
      <c r="Y77" s="178"/>
      <c r="Z77" s="176" t="s">
        <v>543</v>
      </c>
      <c r="AA77" s="176"/>
      <c r="AB77" s="178"/>
      <c r="AC77" s="178"/>
      <c r="AD77" s="178"/>
      <c r="AE77" s="178"/>
      <c r="AF77" s="177"/>
      <c r="AG77" s="177"/>
      <c r="AH77" s="177"/>
      <c r="AI77" s="177"/>
      <c r="AJ77" s="177"/>
      <c r="AK77" s="177"/>
      <c r="AL77" s="177"/>
      <c r="AM77" s="177"/>
      <c r="AN77" s="177"/>
      <c r="AO77" s="177"/>
      <c r="AP77" s="177"/>
      <c r="AQ77" s="177"/>
      <c r="AR77" s="178"/>
      <c r="AS77" s="179"/>
      <c r="AT77" s="179"/>
    </row>
    <row r="78" spans="1:46" s="4" customFormat="1" ht="56.25" hidden="1" customHeight="1">
      <c r="A78" s="174" t="s">
        <v>671</v>
      </c>
      <c r="B78" s="175" t="s">
        <v>672</v>
      </c>
      <c r="C78" s="177"/>
      <c r="D78" s="176"/>
      <c r="E78" s="177"/>
      <c r="F78" s="177"/>
      <c r="G78" s="176"/>
      <c r="H78" s="177"/>
      <c r="I78" s="177"/>
      <c r="J78" s="177"/>
      <c r="K78" s="177"/>
      <c r="L78" s="176"/>
      <c r="M78" s="177"/>
      <c r="N78" s="177"/>
      <c r="O78" s="177"/>
      <c r="P78" s="177"/>
      <c r="Q78" s="177"/>
      <c r="R78" s="177"/>
      <c r="S78" s="177"/>
      <c r="T78" s="177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7"/>
      <c r="AG78" s="177"/>
      <c r="AH78" s="177"/>
      <c r="AI78" s="177"/>
      <c r="AJ78" s="177"/>
      <c r="AK78" s="177"/>
      <c r="AL78" s="177"/>
      <c r="AM78" s="177"/>
      <c r="AN78" s="176" t="s">
        <v>543</v>
      </c>
      <c r="AO78" s="177"/>
      <c r="AP78" s="177"/>
      <c r="AQ78" s="177"/>
      <c r="AR78" s="178"/>
      <c r="AS78" s="179"/>
      <c r="AT78" s="179"/>
    </row>
    <row r="79" spans="1:46" s="4" customFormat="1" ht="69.75" hidden="1" customHeight="1">
      <c r="A79" s="174" t="s">
        <v>673</v>
      </c>
      <c r="B79" s="175" t="s">
        <v>674</v>
      </c>
      <c r="C79" s="177"/>
      <c r="D79" s="176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6" t="s">
        <v>543</v>
      </c>
      <c r="U79" s="178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8"/>
      <c r="AS79" s="179"/>
      <c r="AT79" s="179"/>
    </row>
    <row r="80" spans="1:46" s="4" customFormat="1" ht="85.5" hidden="1" customHeight="1">
      <c r="A80" s="174" t="s">
        <v>675</v>
      </c>
      <c r="B80" s="175" t="s">
        <v>676</v>
      </c>
      <c r="C80" s="177"/>
      <c r="D80" s="176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8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7"/>
      <c r="AG80" s="177"/>
      <c r="AH80" s="177"/>
      <c r="AI80" s="176" t="s">
        <v>543</v>
      </c>
      <c r="AJ80" s="177"/>
      <c r="AK80" s="177"/>
      <c r="AL80" s="177"/>
      <c r="AM80" s="176" t="s">
        <v>543</v>
      </c>
      <c r="AN80" s="177"/>
      <c r="AO80" s="177"/>
      <c r="AP80" s="177"/>
      <c r="AQ80" s="177"/>
      <c r="AR80" s="178"/>
      <c r="AS80" s="179"/>
      <c r="AT80" s="179"/>
    </row>
    <row r="81" spans="1:46" s="4" customFormat="1" ht="39.75" hidden="1" customHeight="1">
      <c r="A81" s="174" t="s">
        <v>677</v>
      </c>
      <c r="B81" s="175" t="s">
        <v>678</v>
      </c>
      <c r="C81" s="177"/>
      <c r="D81" s="176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8"/>
      <c r="V81" s="178"/>
      <c r="W81" s="178"/>
      <c r="X81" s="178"/>
      <c r="Y81" s="178"/>
      <c r="Z81" s="178"/>
      <c r="AA81" s="178"/>
      <c r="AB81" s="178"/>
      <c r="AC81" s="176" t="s">
        <v>543</v>
      </c>
      <c r="AD81" s="178"/>
      <c r="AE81" s="178"/>
      <c r="AF81" s="177"/>
      <c r="AG81" s="177"/>
      <c r="AH81" s="177"/>
      <c r="AI81" s="177"/>
      <c r="AJ81" s="177"/>
      <c r="AK81" s="177"/>
      <c r="AL81" s="177"/>
      <c r="AM81" s="177"/>
      <c r="AN81" s="176" t="s">
        <v>543</v>
      </c>
      <c r="AO81" s="177"/>
      <c r="AP81" s="177"/>
      <c r="AQ81" s="177"/>
      <c r="AR81" s="178"/>
      <c r="AS81" s="179"/>
      <c r="AT81" s="179"/>
    </row>
    <row r="82" spans="1:46" s="4" customFormat="1" ht="58.5" hidden="1" customHeight="1">
      <c r="A82" s="174" t="s">
        <v>679</v>
      </c>
      <c r="B82" s="175" t="s">
        <v>680</v>
      </c>
      <c r="C82" s="177"/>
      <c r="D82" s="176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6" t="s">
        <v>543</v>
      </c>
      <c r="W82" s="177"/>
      <c r="X82" s="177"/>
      <c r="Y82" s="177"/>
      <c r="Z82" s="177"/>
      <c r="AA82" s="177"/>
      <c r="AB82" s="176" t="s">
        <v>543</v>
      </c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8"/>
      <c r="AS82" s="179"/>
      <c r="AT82" s="179"/>
    </row>
    <row r="83" spans="1:46" s="4" customFormat="1" ht="78" hidden="1" customHeight="1">
      <c r="A83" s="174" t="s">
        <v>681</v>
      </c>
      <c r="B83" s="175" t="s">
        <v>682</v>
      </c>
      <c r="C83" s="176" t="s">
        <v>543</v>
      </c>
      <c r="D83" s="176" t="s">
        <v>543</v>
      </c>
      <c r="E83" s="176" t="s">
        <v>543</v>
      </c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77"/>
      <c r="AO83" s="177"/>
      <c r="AP83" s="177"/>
      <c r="AQ83" s="177"/>
      <c r="AR83" s="178"/>
      <c r="AS83" s="179"/>
      <c r="AT83" s="179"/>
    </row>
    <row r="84" spans="1:46" s="4" customFormat="1" ht="57" hidden="1" customHeight="1">
      <c r="A84" s="174" t="s">
        <v>683</v>
      </c>
      <c r="B84" s="175" t="s">
        <v>684</v>
      </c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6" t="s">
        <v>543</v>
      </c>
      <c r="X84" s="176"/>
      <c r="Y84" s="176"/>
      <c r="Z84" s="176"/>
      <c r="AA84" s="176"/>
      <c r="AB84" s="176"/>
      <c r="AC84" s="176"/>
      <c r="AD84" s="176"/>
      <c r="AE84" s="176"/>
      <c r="AF84" s="177"/>
      <c r="AG84" s="177"/>
      <c r="AH84" s="177"/>
      <c r="AI84" s="177"/>
      <c r="AJ84" s="177"/>
      <c r="AK84" s="177"/>
      <c r="AL84" s="177"/>
      <c r="AM84" s="177"/>
      <c r="AN84" s="177"/>
      <c r="AO84" s="177"/>
      <c r="AP84" s="177"/>
      <c r="AQ84" s="177"/>
      <c r="AR84" s="178"/>
      <c r="AS84" s="179"/>
      <c r="AT84" s="179"/>
    </row>
    <row r="85" spans="1:46" s="4" customFormat="1" ht="33.75" hidden="1" customHeight="1">
      <c r="A85" s="174" t="s">
        <v>685</v>
      </c>
      <c r="B85" s="175" t="s">
        <v>686</v>
      </c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6" t="s">
        <v>543</v>
      </c>
      <c r="V85" s="177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77"/>
      <c r="AO85" s="177"/>
      <c r="AP85" s="177"/>
      <c r="AQ85" s="177"/>
      <c r="AR85" s="178"/>
      <c r="AS85" s="179"/>
      <c r="AT85" s="179"/>
    </row>
    <row r="86" spans="1:46" s="4" customFormat="1" ht="87.75" hidden="1" customHeight="1">
      <c r="A86" s="174" t="s">
        <v>687</v>
      </c>
      <c r="B86" s="175" t="s">
        <v>688</v>
      </c>
      <c r="C86" s="177"/>
      <c r="D86" s="176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6" t="s">
        <v>543</v>
      </c>
      <c r="AR86" s="178"/>
      <c r="AS86" s="179"/>
      <c r="AT86" s="179"/>
    </row>
    <row r="87" spans="1:46" s="4" customFormat="1" ht="96" hidden="1" customHeight="1">
      <c r="A87" s="174" t="s">
        <v>689</v>
      </c>
      <c r="B87" s="175" t="s">
        <v>690</v>
      </c>
      <c r="C87" s="177"/>
      <c r="D87" s="176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6" t="s">
        <v>543</v>
      </c>
      <c r="AR87" s="178"/>
      <c r="AS87" s="179"/>
      <c r="AT87" s="179"/>
    </row>
    <row r="88" spans="1:46" s="4" customFormat="1" ht="99.75" hidden="1" customHeight="1">
      <c r="A88" s="174" t="s">
        <v>691</v>
      </c>
      <c r="B88" s="175" t="s">
        <v>692</v>
      </c>
      <c r="C88" s="177"/>
      <c r="D88" s="176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8"/>
      <c r="V88" s="178"/>
      <c r="W88" s="178"/>
      <c r="X88" s="176" t="s">
        <v>543</v>
      </c>
      <c r="Y88" s="176"/>
      <c r="Z88" s="176"/>
      <c r="AA88" s="176"/>
      <c r="AB88" s="176"/>
      <c r="AC88" s="176"/>
      <c r="AD88" s="176"/>
      <c r="AE88" s="176"/>
      <c r="AF88" s="177"/>
      <c r="AG88" s="177"/>
      <c r="AH88" s="177"/>
      <c r="AI88" s="177"/>
      <c r="AJ88" s="177"/>
      <c r="AK88" s="177"/>
      <c r="AL88" s="177"/>
      <c r="AM88" s="177"/>
      <c r="AN88" s="177"/>
      <c r="AO88" s="177"/>
      <c r="AP88" s="177"/>
      <c r="AQ88" s="176" t="s">
        <v>543</v>
      </c>
      <c r="AR88" s="178"/>
      <c r="AS88" s="179"/>
      <c r="AT88" s="179"/>
    </row>
    <row r="89" spans="1:46" s="4" customFormat="1" ht="67.5" hidden="1" customHeight="1">
      <c r="A89" s="174" t="s">
        <v>693</v>
      </c>
      <c r="B89" s="175" t="s">
        <v>694</v>
      </c>
      <c r="C89" s="177"/>
      <c r="D89" s="176"/>
      <c r="E89" s="177"/>
      <c r="F89" s="177"/>
      <c r="G89" s="177"/>
      <c r="H89" s="177"/>
      <c r="I89" s="177"/>
      <c r="J89" s="177"/>
      <c r="K89" s="177"/>
      <c r="L89" s="176"/>
      <c r="M89" s="177"/>
      <c r="N89" s="177"/>
      <c r="O89" s="177"/>
      <c r="P89" s="177"/>
      <c r="Q89" s="177"/>
      <c r="R89" s="177"/>
      <c r="S89" s="177"/>
      <c r="T89" s="177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7"/>
      <c r="AG89" s="177"/>
      <c r="AH89" s="177"/>
      <c r="AI89" s="177"/>
      <c r="AJ89" s="177"/>
      <c r="AK89" s="177"/>
      <c r="AL89" s="177"/>
      <c r="AM89" s="177"/>
      <c r="AN89" s="177"/>
      <c r="AO89" s="177"/>
      <c r="AP89" s="176" t="s">
        <v>543</v>
      </c>
      <c r="AQ89" s="176" t="s">
        <v>543</v>
      </c>
      <c r="AR89" s="178"/>
      <c r="AS89" s="179"/>
      <c r="AT89" s="179"/>
    </row>
    <row r="90" spans="1:46" s="4" customFormat="1" ht="85.5" hidden="1" customHeight="1">
      <c r="A90" s="174" t="s">
        <v>695</v>
      </c>
      <c r="B90" s="175" t="s">
        <v>696</v>
      </c>
      <c r="C90" s="177"/>
      <c r="D90" s="176"/>
      <c r="E90" s="177"/>
      <c r="F90" s="177"/>
      <c r="G90" s="177"/>
      <c r="H90" s="177"/>
      <c r="I90" s="177"/>
      <c r="J90" s="177"/>
      <c r="K90" s="177"/>
      <c r="L90" s="176"/>
      <c r="M90" s="177"/>
      <c r="N90" s="177"/>
      <c r="O90" s="177"/>
      <c r="P90" s="177"/>
      <c r="Q90" s="177"/>
      <c r="R90" s="177"/>
      <c r="S90" s="177"/>
      <c r="T90" s="177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7"/>
      <c r="AG90" s="177"/>
      <c r="AH90" s="177"/>
      <c r="AI90" s="177"/>
      <c r="AJ90" s="177"/>
      <c r="AK90" s="177"/>
      <c r="AL90" s="177"/>
      <c r="AM90" s="177"/>
      <c r="AN90" s="177"/>
      <c r="AO90" s="176" t="s">
        <v>543</v>
      </c>
      <c r="AP90" s="177"/>
      <c r="AQ90" s="177"/>
      <c r="AR90" s="178"/>
      <c r="AS90" s="179"/>
      <c r="AT90" s="179"/>
    </row>
    <row r="91" spans="1:46" s="4" customFormat="1" ht="27.75" hidden="1" customHeight="1">
      <c r="A91" s="533" t="s">
        <v>697</v>
      </c>
      <c r="B91" s="533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  <c r="AB91" s="533"/>
      <c r="AC91" s="533"/>
      <c r="AD91" s="533"/>
      <c r="AE91" s="533"/>
      <c r="AF91" s="533"/>
      <c r="AG91" s="533"/>
      <c r="AH91" s="533"/>
      <c r="AI91" s="533"/>
      <c r="AJ91" s="533"/>
      <c r="AK91" s="533"/>
      <c r="AL91" s="533"/>
      <c r="AM91" s="533"/>
      <c r="AN91" s="533"/>
      <c r="AO91" s="533"/>
      <c r="AP91" s="533"/>
      <c r="AQ91" s="533"/>
      <c r="AR91" s="533"/>
      <c r="AS91" s="179"/>
      <c r="AT91" s="179"/>
    </row>
    <row r="92" spans="1:46" s="4" customFormat="1" ht="68.25" hidden="1" customHeight="1">
      <c r="A92" s="174" t="s">
        <v>698</v>
      </c>
      <c r="B92" s="175" t="s">
        <v>699</v>
      </c>
      <c r="C92" s="176" t="s">
        <v>543</v>
      </c>
      <c r="D92" s="176"/>
      <c r="E92" s="177"/>
      <c r="F92" s="177"/>
      <c r="G92" s="176"/>
      <c r="H92" s="176" t="s">
        <v>543</v>
      </c>
      <c r="I92" s="177"/>
      <c r="J92" s="177"/>
      <c r="K92" s="177"/>
      <c r="L92" s="176"/>
      <c r="M92" s="177"/>
      <c r="N92" s="177"/>
      <c r="O92" s="176" t="s">
        <v>543</v>
      </c>
      <c r="P92" s="177"/>
      <c r="Q92" s="177"/>
      <c r="R92" s="177"/>
      <c r="S92" s="177"/>
      <c r="T92" s="177"/>
      <c r="U92" s="178"/>
      <c r="V92" s="178"/>
      <c r="W92" s="176" t="s">
        <v>543</v>
      </c>
      <c r="X92" s="176"/>
      <c r="Y92" s="176" t="s">
        <v>543</v>
      </c>
      <c r="Z92" s="176"/>
      <c r="AA92" s="176"/>
      <c r="AB92" s="176"/>
      <c r="AC92" s="176" t="s">
        <v>543</v>
      </c>
      <c r="AD92" s="176" t="s">
        <v>543</v>
      </c>
      <c r="AE92" s="176"/>
      <c r="AF92" s="177"/>
      <c r="AG92" s="177"/>
      <c r="AH92" s="177"/>
      <c r="AI92" s="177"/>
      <c r="AJ92" s="177"/>
      <c r="AK92" s="177"/>
      <c r="AL92" s="177"/>
      <c r="AM92" s="177"/>
      <c r="AN92" s="177"/>
      <c r="AO92" s="177"/>
      <c r="AP92" s="177"/>
      <c r="AQ92" s="177"/>
      <c r="AR92" s="178"/>
      <c r="AS92" s="179"/>
      <c r="AT92" s="179"/>
    </row>
    <row r="93" spans="1:46" s="4" customFormat="1" ht="66.75" hidden="1" customHeight="1">
      <c r="A93" s="174" t="s">
        <v>700</v>
      </c>
      <c r="B93" s="175" t="s">
        <v>701</v>
      </c>
      <c r="C93" s="177"/>
      <c r="D93" s="176"/>
      <c r="E93" s="177"/>
      <c r="F93" s="177"/>
      <c r="G93" s="177"/>
      <c r="H93" s="177"/>
      <c r="I93" s="176" t="s">
        <v>543</v>
      </c>
      <c r="J93" s="177"/>
      <c r="K93" s="177"/>
      <c r="L93" s="176"/>
      <c r="M93" s="177"/>
      <c r="N93" s="177"/>
      <c r="O93" s="177"/>
      <c r="P93" s="177"/>
      <c r="Q93" s="177"/>
      <c r="R93" s="177"/>
      <c r="S93" s="177"/>
      <c r="T93" s="177"/>
      <c r="U93" s="178"/>
      <c r="V93" s="178"/>
      <c r="W93" s="178"/>
      <c r="X93" s="178"/>
      <c r="Y93" s="178"/>
      <c r="Z93" s="176" t="s">
        <v>543</v>
      </c>
      <c r="AA93" s="176"/>
      <c r="AB93" s="178"/>
      <c r="AC93" s="178"/>
      <c r="AD93" s="178"/>
      <c r="AE93" s="178"/>
      <c r="AF93" s="177"/>
      <c r="AG93" s="177"/>
      <c r="AH93" s="177"/>
      <c r="AI93" s="177"/>
      <c r="AJ93" s="177"/>
      <c r="AK93" s="177"/>
      <c r="AL93" s="177"/>
      <c r="AM93" s="177"/>
      <c r="AN93" s="176" t="s">
        <v>543</v>
      </c>
      <c r="AO93" s="177"/>
      <c r="AP93" s="177"/>
      <c r="AQ93" s="177"/>
      <c r="AR93" s="178"/>
      <c r="AS93" s="179"/>
      <c r="AT93" s="179"/>
    </row>
    <row r="94" spans="1:46" s="4" customFormat="1" ht="54" hidden="1" customHeight="1">
      <c r="A94" s="174" t="s">
        <v>702</v>
      </c>
      <c r="B94" s="175" t="s">
        <v>703</v>
      </c>
      <c r="C94" s="177"/>
      <c r="D94" s="176"/>
      <c r="E94" s="177"/>
      <c r="F94" s="177"/>
      <c r="G94" s="177"/>
      <c r="H94" s="177"/>
      <c r="I94" s="176" t="s">
        <v>543</v>
      </c>
      <c r="J94" s="177"/>
      <c r="K94" s="177"/>
      <c r="L94" s="176"/>
      <c r="M94" s="177"/>
      <c r="N94" s="177"/>
      <c r="O94" s="177"/>
      <c r="P94" s="177"/>
      <c r="Q94" s="177"/>
      <c r="R94" s="177"/>
      <c r="S94" s="177"/>
      <c r="T94" s="177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7"/>
      <c r="AG94" s="177"/>
      <c r="AH94" s="177"/>
      <c r="AI94" s="177"/>
      <c r="AJ94" s="177"/>
      <c r="AK94" s="177"/>
      <c r="AL94" s="177"/>
      <c r="AM94" s="177"/>
      <c r="AN94" s="177"/>
      <c r="AO94" s="177"/>
      <c r="AP94" s="177"/>
      <c r="AQ94" s="177"/>
      <c r="AR94" s="178"/>
      <c r="AS94" s="179"/>
      <c r="AT94" s="179"/>
    </row>
    <row r="95" spans="1:46" s="4" customFormat="1" ht="99.6" hidden="1" customHeight="1">
      <c r="A95" s="174" t="s">
        <v>704</v>
      </c>
      <c r="B95" s="175" t="s">
        <v>705</v>
      </c>
      <c r="C95" s="177"/>
      <c r="D95" s="176"/>
      <c r="E95" s="177"/>
      <c r="F95" s="177"/>
      <c r="G95" s="176"/>
      <c r="H95" s="177"/>
      <c r="I95" s="177"/>
      <c r="J95" s="177"/>
      <c r="K95" s="177"/>
      <c r="L95" s="176"/>
      <c r="M95" s="177"/>
      <c r="N95" s="177"/>
      <c r="O95" s="177"/>
      <c r="P95" s="177"/>
      <c r="Q95" s="177"/>
      <c r="R95" s="177"/>
      <c r="S95" s="177"/>
      <c r="T95" s="177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8"/>
      <c r="AS95" s="179"/>
      <c r="AT95" s="179"/>
    </row>
    <row r="96" spans="1:46" s="4" customFormat="1" ht="50.25" hidden="1" customHeight="1">
      <c r="A96" s="174" t="s">
        <v>706</v>
      </c>
      <c r="B96" s="175" t="s">
        <v>707</v>
      </c>
      <c r="C96" s="177"/>
      <c r="D96" s="176"/>
      <c r="E96" s="177"/>
      <c r="F96" s="177"/>
      <c r="G96" s="177"/>
      <c r="H96" s="177"/>
      <c r="I96" s="177"/>
      <c r="J96" s="176" t="s">
        <v>543</v>
      </c>
      <c r="K96" s="178"/>
      <c r="L96" s="178"/>
      <c r="M96" s="176" t="s">
        <v>543</v>
      </c>
      <c r="N96" s="177"/>
      <c r="O96" s="176" t="s">
        <v>543</v>
      </c>
      <c r="P96" s="177"/>
      <c r="Q96" s="177"/>
      <c r="R96" s="177"/>
      <c r="S96" s="177"/>
      <c r="T96" s="177"/>
      <c r="U96" s="178"/>
      <c r="V96" s="178"/>
      <c r="W96" s="178"/>
      <c r="X96" s="178"/>
      <c r="Y96" s="178"/>
      <c r="Z96" s="178"/>
      <c r="AA96" s="178"/>
      <c r="AB96" s="176" t="s">
        <v>543</v>
      </c>
      <c r="AC96" s="178"/>
      <c r="AD96" s="178"/>
      <c r="AE96" s="178"/>
      <c r="AF96" s="177"/>
      <c r="AG96" s="177"/>
      <c r="AH96" s="177"/>
      <c r="AI96" s="177"/>
      <c r="AJ96" s="177"/>
      <c r="AK96" s="177"/>
      <c r="AL96" s="177"/>
      <c r="AM96" s="177"/>
      <c r="AN96" s="177"/>
      <c r="AO96" s="177"/>
      <c r="AP96" s="177"/>
      <c r="AQ96" s="177"/>
      <c r="AR96" s="178"/>
      <c r="AS96" s="179"/>
      <c r="AT96" s="179"/>
    </row>
    <row r="97" spans="1:47" s="4" customFormat="1" ht="59.25" hidden="1" customHeight="1">
      <c r="A97" s="174" t="s">
        <v>708</v>
      </c>
      <c r="B97" s="175" t="s">
        <v>709</v>
      </c>
      <c r="C97" s="177"/>
      <c r="D97" s="176"/>
      <c r="E97" s="177"/>
      <c r="F97" s="177"/>
      <c r="G97" s="177"/>
      <c r="H97" s="177"/>
      <c r="I97" s="177"/>
      <c r="J97" s="177"/>
      <c r="K97" s="176" t="s">
        <v>543</v>
      </c>
      <c r="L97" s="176"/>
      <c r="M97" s="177"/>
      <c r="N97" s="177"/>
      <c r="O97" s="177"/>
      <c r="P97" s="177"/>
      <c r="Q97" s="177"/>
      <c r="R97" s="177"/>
      <c r="S97" s="177"/>
      <c r="T97" s="177"/>
      <c r="U97" s="178"/>
      <c r="V97" s="178"/>
      <c r="W97" s="177"/>
      <c r="X97" s="177"/>
      <c r="Y97" s="177"/>
      <c r="Z97" s="177"/>
      <c r="AA97" s="177"/>
      <c r="AB97" s="177"/>
      <c r="AC97" s="177"/>
      <c r="AD97" s="177"/>
      <c r="AE97" s="177"/>
      <c r="AF97" s="177"/>
      <c r="AG97" s="177"/>
      <c r="AH97" s="177"/>
      <c r="AI97" s="177"/>
      <c r="AJ97" s="177"/>
      <c r="AK97" s="177"/>
      <c r="AL97" s="177"/>
      <c r="AM97" s="177"/>
      <c r="AN97" s="176" t="s">
        <v>543</v>
      </c>
      <c r="AO97" s="177"/>
      <c r="AP97" s="177"/>
      <c r="AQ97" s="177"/>
      <c r="AR97" s="178"/>
      <c r="AS97" s="179"/>
      <c r="AT97" s="179"/>
    </row>
    <row r="98" spans="1:47" s="4" customFormat="1" ht="53.25" hidden="1" customHeight="1">
      <c r="A98" s="174" t="s">
        <v>710</v>
      </c>
      <c r="B98" s="175" t="s">
        <v>711</v>
      </c>
      <c r="C98" s="177"/>
      <c r="D98" s="176"/>
      <c r="E98" s="177"/>
      <c r="F98" s="177"/>
      <c r="G98" s="177"/>
      <c r="H98" s="177"/>
      <c r="I98" s="177"/>
      <c r="J98" s="177"/>
      <c r="K98" s="177"/>
      <c r="L98" s="176"/>
      <c r="M98" s="177"/>
      <c r="N98" s="177"/>
      <c r="O98" s="177"/>
      <c r="P98" s="178"/>
      <c r="Q98" s="177"/>
      <c r="R98" s="177"/>
      <c r="S98" s="177"/>
      <c r="T98" s="177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6" t="s">
        <v>543</v>
      </c>
      <c r="AG98" s="177"/>
      <c r="AH98" s="177"/>
      <c r="AI98" s="177"/>
      <c r="AJ98" s="177"/>
      <c r="AK98" s="176" t="s">
        <v>543</v>
      </c>
      <c r="AL98" s="177"/>
      <c r="AM98" s="177"/>
      <c r="AN98" s="177"/>
      <c r="AO98" s="177"/>
      <c r="AP98" s="177"/>
      <c r="AQ98" s="177"/>
      <c r="AR98" s="178"/>
      <c r="AS98" s="179"/>
      <c r="AT98" s="179"/>
    </row>
    <row r="99" spans="1:47" s="4" customFormat="1" ht="42.75" hidden="1" customHeight="1">
      <c r="A99" s="174" t="s">
        <v>712</v>
      </c>
      <c r="B99" s="175" t="s">
        <v>713</v>
      </c>
      <c r="C99" s="177"/>
      <c r="D99" s="176"/>
      <c r="E99" s="177"/>
      <c r="F99" s="177"/>
      <c r="G99" s="176" t="s">
        <v>543</v>
      </c>
      <c r="H99" s="177"/>
      <c r="I99" s="177"/>
      <c r="J99" s="177"/>
      <c r="K99" s="177"/>
      <c r="L99" s="176"/>
      <c r="M99" s="177"/>
      <c r="N99" s="176" t="s">
        <v>543</v>
      </c>
      <c r="O99" s="177"/>
      <c r="P99" s="176"/>
      <c r="Q99" s="177"/>
      <c r="R99" s="177"/>
      <c r="S99" s="177"/>
      <c r="T99" s="177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6" t="s">
        <v>543</v>
      </c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8"/>
      <c r="AS99" s="179"/>
      <c r="AT99" s="179"/>
    </row>
    <row r="100" spans="1:47" s="4" customFormat="1" ht="27" hidden="1" customHeight="1">
      <c r="A100" s="521" t="s">
        <v>714</v>
      </c>
      <c r="B100" s="521"/>
      <c r="C100" s="183">
        <f>C102/C101</f>
        <v>0.5714285714285714</v>
      </c>
      <c r="D100" s="183">
        <f t="shared" ref="D100:AP100" si="0">D102/D101</f>
        <v>0.83333333333333337</v>
      </c>
      <c r="E100" s="183">
        <f t="shared" si="0"/>
        <v>0.5</v>
      </c>
      <c r="F100" s="183">
        <f t="shared" si="0"/>
        <v>0.8</v>
      </c>
      <c r="G100" s="183">
        <f t="shared" si="0"/>
        <v>0.75</v>
      </c>
      <c r="H100" s="183">
        <f t="shared" si="0"/>
        <v>0.8</v>
      </c>
      <c r="I100" s="183">
        <f t="shared" si="0"/>
        <v>1.1428571428571428</v>
      </c>
      <c r="J100" s="183">
        <f t="shared" si="0"/>
        <v>0.8</v>
      </c>
      <c r="K100" s="183">
        <f t="shared" si="0"/>
        <v>0.5</v>
      </c>
      <c r="L100" s="183">
        <f t="shared" si="0"/>
        <v>0.5</v>
      </c>
      <c r="M100" s="183">
        <f t="shared" si="0"/>
        <v>0.7142857142857143</v>
      </c>
      <c r="N100" s="183">
        <f t="shared" si="0"/>
        <v>0.7142857142857143</v>
      </c>
      <c r="O100" s="183">
        <f t="shared" si="0"/>
        <v>0.55555555555555558</v>
      </c>
      <c r="P100" s="183">
        <f t="shared" si="0"/>
        <v>0.7142857142857143</v>
      </c>
      <c r="Q100" s="183">
        <f t="shared" si="0"/>
        <v>0.75</v>
      </c>
      <c r="R100" s="183">
        <f t="shared" si="0"/>
        <v>1</v>
      </c>
      <c r="S100" s="183">
        <f t="shared" si="0"/>
        <v>1</v>
      </c>
      <c r="T100" s="183">
        <f t="shared" si="0"/>
        <v>1</v>
      </c>
      <c r="U100" s="183">
        <f t="shared" si="0"/>
        <v>0.5</v>
      </c>
      <c r="V100" s="183">
        <f>V102/V101</f>
        <v>0.5</v>
      </c>
      <c r="W100" s="183">
        <f t="shared" si="0"/>
        <v>0.5</v>
      </c>
      <c r="X100" s="183">
        <f>X102/X101</f>
        <v>1</v>
      </c>
      <c r="Y100" s="183">
        <f t="shared" ref="Y100:AE100" si="1">Y102/Y101</f>
        <v>0.5</v>
      </c>
      <c r="Z100" s="183">
        <f t="shared" si="1"/>
        <v>0.33333333333333331</v>
      </c>
      <c r="AA100" s="183"/>
      <c r="AB100" s="183">
        <f t="shared" si="1"/>
        <v>0.66666666666666663</v>
      </c>
      <c r="AC100" s="183">
        <f t="shared" si="1"/>
        <v>0.5</v>
      </c>
      <c r="AD100" s="183">
        <f t="shared" si="1"/>
        <v>0.33333333333333331</v>
      </c>
      <c r="AE100" s="183">
        <f t="shared" si="1"/>
        <v>0.25</v>
      </c>
      <c r="AF100" s="183">
        <f t="shared" si="0"/>
        <v>0.4</v>
      </c>
      <c r="AG100" s="183">
        <f t="shared" si="0"/>
        <v>0.66666666666666663</v>
      </c>
      <c r="AH100" s="183">
        <f t="shared" si="0"/>
        <v>0</v>
      </c>
      <c r="AI100" s="183">
        <f t="shared" si="0"/>
        <v>1.5</v>
      </c>
      <c r="AJ100" s="183">
        <f t="shared" si="0"/>
        <v>0</v>
      </c>
      <c r="AK100" s="183">
        <f t="shared" si="0"/>
        <v>0.4</v>
      </c>
      <c r="AL100" s="183">
        <f t="shared" si="0"/>
        <v>1</v>
      </c>
      <c r="AM100" s="183">
        <f t="shared" si="0"/>
        <v>1.5</v>
      </c>
      <c r="AN100" s="183">
        <f t="shared" si="0"/>
        <v>1.2</v>
      </c>
      <c r="AO100" s="183">
        <f t="shared" si="0"/>
        <v>2</v>
      </c>
      <c r="AP100" s="183">
        <f t="shared" si="0"/>
        <v>0.5</v>
      </c>
      <c r="AQ100" s="183">
        <f>AQ102/AQ101</f>
        <v>1.8571428571428572</v>
      </c>
      <c r="AR100" s="183">
        <v>0</v>
      </c>
      <c r="AS100" s="179"/>
      <c r="AT100" s="179"/>
      <c r="AU100" s="179"/>
    </row>
    <row r="101" spans="1:47" s="4" customFormat="1" ht="27" hidden="1" customHeight="1">
      <c r="A101" s="521" t="s">
        <v>715</v>
      </c>
      <c r="B101" s="534"/>
      <c r="C101" s="184" t="s">
        <v>716</v>
      </c>
      <c r="D101" s="185" t="s">
        <v>717</v>
      </c>
      <c r="E101" s="184" t="s">
        <v>717</v>
      </c>
      <c r="F101" s="184" t="s">
        <v>718</v>
      </c>
      <c r="G101" s="184">
        <v>4</v>
      </c>
      <c r="H101" s="184" t="s">
        <v>718</v>
      </c>
      <c r="I101" s="184" t="s">
        <v>716</v>
      </c>
      <c r="J101" s="184" t="s">
        <v>718</v>
      </c>
      <c r="K101" s="184" t="s">
        <v>719</v>
      </c>
      <c r="L101" s="185" t="s">
        <v>720</v>
      </c>
      <c r="M101" s="184" t="s">
        <v>716</v>
      </c>
      <c r="N101" s="184" t="s">
        <v>716</v>
      </c>
      <c r="O101" s="184" t="s">
        <v>721</v>
      </c>
      <c r="P101" s="184" t="s">
        <v>716</v>
      </c>
      <c r="Q101" s="184" t="s">
        <v>719</v>
      </c>
      <c r="R101" s="184" t="s">
        <v>719</v>
      </c>
      <c r="S101" s="184" t="s">
        <v>722</v>
      </c>
      <c r="T101" s="184" t="s">
        <v>723</v>
      </c>
      <c r="U101" s="186">
        <v>2</v>
      </c>
      <c r="V101" s="186">
        <v>2</v>
      </c>
      <c r="W101" s="186">
        <v>4</v>
      </c>
      <c r="X101" s="184">
        <v>1</v>
      </c>
      <c r="Y101" s="184">
        <v>4</v>
      </c>
      <c r="Z101" s="184">
        <v>3</v>
      </c>
      <c r="AA101" s="184"/>
      <c r="AB101" s="184">
        <v>3</v>
      </c>
      <c r="AC101" s="184">
        <v>4</v>
      </c>
      <c r="AD101" s="184">
        <v>3</v>
      </c>
      <c r="AE101" s="184">
        <v>4</v>
      </c>
      <c r="AF101" s="184" t="s">
        <v>718</v>
      </c>
      <c r="AG101" s="184" t="s">
        <v>722</v>
      </c>
      <c r="AH101" s="184" t="s">
        <v>724</v>
      </c>
      <c r="AI101" s="184" t="s">
        <v>724</v>
      </c>
      <c r="AJ101" s="184" t="s">
        <v>724</v>
      </c>
      <c r="AK101" s="184" t="s">
        <v>718</v>
      </c>
      <c r="AL101" s="184" t="s">
        <v>724</v>
      </c>
      <c r="AM101" s="184" t="s">
        <v>724</v>
      </c>
      <c r="AN101" s="184" t="s">
        <v>718</v>
      </c>
      <c r="AO101" s="184" t="s">
        <v>724</v>
      </c>
      <c r="AP101" s="184" t="s">
        <v>724</v>
      </c>
      <c r="AQ101" s="184" t="s">
        <v>716</v>
      </c>
      <c r="AR101" s="184">
        <v>0</v>
      </c>
      <c r="AS101" s="179"/>
      <c r="AT101" s="187"/>
      <c r="AU101" s="179"/>
    </row>
    <row r="102" spans="1:47" s="4" customFormat="1" ht="25.5" customHeight="1">
      <c r="A102" s="535" t="s">
        <v>725</v>
      </c>
      <c r="B102" s="535"/>
      <c r="C102" s="188">
        <v>4</v>
      </c>
      <c r="D102" s="188">
        <v>5</v>
      </c>
      <c r="E102" s="188">
        <v>3</v>
      </c>
      <c r="F102" s="188">
        <v>4</v>
      </c>
      <c r="G102" s="188">
        <v>3</v>
      </c>
      <c r="H102" s="188">
        <v>4</v>
      </c>
      <c r="I102" s="188">
        <v>8</v>
      </c>
      <c r="J102" s="188">
        <v>4</v>
      </c>
      <c r="K102" s="188">
        <v>2</v>
      </c>
      <c r="L102" s="189">
        <v>4</v>
      </c>
      <c r="M102" s="188">
        <v>5</v>
      </c>
      <c r="N102" s="188">
        <v>5</v>
      </c>
      <c r="O102" s="188">
        <v>5</v>
      </c>
      <c r="P102" s="188">
        <v>5</v>
      </c>
      <c r="Q102" s="188">
        <v>3</v>
      </c>
      <c r="R102" s="188">
        <v>4</v>
      </c>
      <c r="S102" s="188">
        <v>3</v>
      </c>
      <c r="T102" s="188">
        <v>1</v>
      </c>
      <c r="U102" s="188">
        <v>1</v>
      </c>
      <c r="V102" s="188">
        <v>1</v>
      </c>
      <c r="W102" s="188">
        <v>2</v>
      </c>
      <c r="X102" s="188">
        <v>1</v>
      </c>
      <c r="Y102" s="188">
        <v>2</v>
      </c>
      <c r="Z102" s="188">
        <v>1</v>
      </c>
      <c r="AA102" s="188"/>
      <c r="AB102" s="188">
        <v>2</v>
      </c>
      <c r="AC102" s="188">
        <v>2</v>
      </c>
      <c r="AD102" s="188">
        <v>1</v>
      </c>
      <c r="AE102" s="188">
        <v>1</v>
      </c>
      <c r="AF102" s="188">
        <v>2</v>
      </c>
      <c r="AG102" s="188">
        <v>2</v>
      </c>
      <c r="AH102" s="188">
        <v>0</v>
      </c>
      <c r="AI102" s="188">
        <v>3</v>
      </c>
      <c r="AJ102" s="188">
        <v>0</v>
      </c>
      <c r="AK102" s="188">
        <v>2</v>
      </c>
      <c r="AL102" s="188">
        <v>2</v>
      </c>
      <c r="AM102" s="188">
        <v>3</v>
      </c>
      <c r="AN102" s="188">
        <v>6</v>
      </c>
      <c r="AO102" s="188">
        <v>4</v>
      </c>
      <c r="AP102" s="188">
        <v>1</v>
      </c>
      <c r="AQ102" s="188">
        <v>13</v>
      </c>
      <c r="AR102" s="188">
        <v>3</v>
      </c>
      <c r="AS102" s="179"/>
      <c r="AT102" s="187"/>
    </row>
    <row r="103" spans="1:47" ht="24.75" customHeight="1">
      <c r="A103" s="521" t="s">
        <v>726</v>
      </c>
      <c r="B103" s="521"/>
      <c r="C103" s="536">
        <f>SUM(C102:F102)</f>
        <v>16</v>
      </c>
      <c r="D103" s="536"/>
      <c r="E103" s="536"/>
      <c r="F103" s="536"/>
      <c r="G103" s="536">
        <f>SUM(G102:P102)</f>
        <v>45</v>
      </c>
      <c r="H103" s="536"/>
      <c r="I103" s="536"/>
      <c r="J103" s="536"/>
      <c r="K103" s="536"/>
      <c r="L103" s="536"/>
      <c r="M103" s="536"/>
      <c r="N103" s="536"/>
      <c r="O103" s="536"/>
      <c r="P103" s="536"/>
      <c r="Q103" s="543">
        <f>SUM(Q102:AE102)</f>
        <v>25</v>
      </c>
      <c r="R103" s="544"/>
      <c r="S103" s="544"/>
      <c r="T103" s="544"/>
      <c r="U103" s="544"/>
      <c r="V103" s="544"/>
      <c r="W103" s="544"/>
      <c r="X103" s="544"/>
      <c r="Y103" s="544"/>
      <c r="Z103" s="544"/>
      <c r="AA103" s="544"/>
      <c r="AB103" s="544"/>
      <c r="AC103" s="544"/>
      <c r="AD103" s="544"/>
      <c r="AE103" s="545"/>
      <c r="AF103" s="538">
        <f>SUM(AF102:AI102)</f>
        <v>7</v>
      </c>
      <c r="AG103" s="538"/>
      <c r="AH103" s="538"/>
      <c r="AI103" s="538"/>
      <c r="AJ103" s="538">
        <f>SUM(AJ102:AM102)</f>
        <v>7</v>
      </c>
      <c r="AK103" s="538"/>
      <c r="AL103" s="538"/>
      <c r="AM103" s="538"/>
      <c r="AN103" s="190">
        <f>AN102</f>
        <v>6</v>
      </c>
      <c r="AO103" s="190">
        <f>AO102</f>
        <v>4</v>
      </c>
      <c r="AP103" s="190">
        <f>AP102</f>
        <v>1</v>
      </c>
      <c r="AQ103" s="190">
        <f>AQ102</f>
        <v>13</v>
      </c>
      <c r="AR103" s="191">
        <v>3</v>
      </c>
      <c r="AS103" s="161">
        <f>SUM(C103,G103,Q103,AF103,AN103:AR103)</f>
        <v>120</v>
      </c>
    </row>
    <row r="104" spans="1:47" ht="23.25" customHeight="1">
      <c r="A104" s="539" t="s">
        <v>727</v>
      </c>
      <c r="B104" s="539"/>
      <c r="C104" s="540">
        <f>SUM(C102:AI102,AN102:AR102)</f>
        <v>120</v>
      </c>
      <c r="D104" s="540"/>
      <c r="E104" s="540"/>
      <c r="F104" s="540"/>
      <c r="G104" s="540"/>
      <c r="H104" s="540"/>
      <c r="I104" s="540"/>
      <c r="J104" s="540"/>
      <c r="K104" s="540"/>
      <c r="L104" s="540"/>
      <c r="M104" s="540"/>
      <c r="N104" s="540"/>
      <c r="O104" s="540"/>
      <c r="P104" s="540"/>
      <c r="Q104" s="540"/>
      <c r="R104" s="540"/>
      <c r="S104" s="540"/>
      <c r="T104" s="540"/>
      <c r="U104" s="540"/>
      <c r="V104" s="540"/>
      <c r="W104" s="540"/>
      <c r="X104" s="540"/>
      <c r="Y104" s="540"/>
      <c r="Z104" s="540"/>
      <c r="AA104" s="540"/>
      <c r="AB104" s="540"/>
      <c r="AC104" s="540"/>
      <c r="AD104" s="540"/>
      <c r="AE104" s="540"/>
      <c r="AF104" s="540"/>
      <c r="AG104" s="540"/>
      <c r="AH104" s="540"/>
      <c r="AI104" s="540"/>
      <c r="AJ104" s="540"/>
      <c r="AK104" s="540"/>
      <c r="AL104" s="540"/>
      <c r="AM104" s="540"/>
      <c r="AN104" s="540"/>
      <c r="AO104" s="540"/>
      <c r="AP104" s="540"/>
      <c r="AQ104" s="540"/>
      <c r="AR104" s="540"/>
    </row>
    <row r="105" spans="1:47" ht="23.25" customHeight="1">
      <c r="A105" s="541" t="s">
        <v>728</v>
      </c>
      <c r="B105" s="541"/>
      <c r="C105" s="541"/>
      <c r="D105" s="541"/>
      <c r="E105" s="541"/>
      <c r="F105" s="541"/>
      <c r="G105" s="541"/>
      <c r="H105" s="541"/>
      <c r="I105" s="541"/>
      <c r="J105" s="541"/>
      <c r="K105" s="541"/>
      <c r="L105" s="541"/>
      <c r="M105" s="541"/>
      <c r="N105" s="541"/>
      <c r="O105" s="541"/>
      <c r="P105" s="541"/>
      <c r="Q105" s="541"/>
      <c r="R105" s="541"/>
      <c r="S105" s="541"/>
      <c r="T105" s="541"/>
      <c r="U105" s="541"/>
      <c r="V105" s="541"/>
      <c r="W105" s="541"/>
      <c r="X105" s="541"/>
      <c r="Y105" s="541"/>
      <c r="Z105" s="541"/>
      <c r="AA105" s="541"/>
      <c r="AB105" s="541"/>
      <c r="AC105" s="541"/>
      <c r="AD105" s="541"/>
      <c r="AE105" s="541"/>
      <c r="AF105" s="541"/>
      <c r="AG105" s="541"/>
      <c r="AH105" s="541"/>
      <c r="AI105" s="541"/>
      <c r="AJ105" s="541"/>
      <c r="AK105" s="541"/>
      <c r="AL105" s="541"/>
      <c r="AM105" s="541"/>
      <c r="AN105" s="541"/>
      <c r="AO105" s="541"/>
      <c r="AP105" s="541"/>
      <c r="AQ105" s="541"/>
      <c r="AR105" s="541"/>
    </row>
    <row r="106" spans="1:47" ht="23.25" customHeight="1">
      <c r="A106" s="542" t="s">
        <v>729</v>
      </c>
      <c r="B106" s="542"/>
      <c r="C106" s="192"/>
      <c r="D106" s="192"/>
      <c r="E106" s="192"/>
      <c r="F106" s="193">
        <f>F102</f>
        <v>4</v>
      </c>
      <c r="G106" s="192"/>
      <c r="H106" s="192"/>
      <c r="I106" s="194"/>
      <c r="J106" s="193">
        <f>J102</f>
        <v>4</v>
      </c>
      <c r="K106" s="193">
        <f>K102</f>
        <v>2</v>
      </c>
      <c r="L106" s="193">
        <f>L102</f>
        <v>4</v>
      </c>
      <c r="M106" s="193">
        <f>M102</f>
        <v>5</v>
      </c>
      <c r="N106" s="194"/>
      <c r="O106" s="193">
        <f t="shared" ref="O106:T106" si="2">O102</f>
        <v>5</v>
      </c>
      <c r="P106" s="193">
        <f t="shared" si="2"/>
        <v>5</v>
      </c>
      <c r="Q106" s="193">
        <f t="shared" si="2"/>
        <v>3</v>
      </c>
      <c r="R106" s="193">
        <f t="shared" si="2"/>
        <v>4</v>
      </c>
      <c r="S106" s="193">
        <f t="shared" si="2"/>
        <v>3</v>
      </c>
      <c r="T106" s="195">
        <f t="shared" si="2"/>
        <v>1</v>
      </c>
      <c r="U106" s="194"/>
      <c r="V106" s="194"/>
      <c r="W106" s="194"/>
      <c r="X106" s="196">
        <v>1</v>
      </c>
      <c r="Y106" s="196"/>
      <c r="Z106" s="196">
        <v>1</v>
      </c>
      <c r="AA106" s="196"/>
      <c r="AB106" s="196"/>
      <c r="AC106" s="196"/>
      <c r="AD106" s="196"/>
      <c r="AE106" s="196"/>
      <c r="AF106" s="197">
        <f>AF102</f>
        <v>2</v>
      </c>
      <c r="AG106" s="197">
        <f>AG102</f>
        <v>2</v>
      </c>
      <c r="AH106" s="198"/>
      <c r="AI106" s="198"/>
      <c r="AJ106" s="199"/>
      <c r="AK106" s="200">
        <f>AK102</f>
        <v>2</v>
      </c>
      <c r="AL106" s="200">
        <f>AL102</f>
        <v>2</v>
      </c>
      <c r="AM106" s="199"/>
      <c r="AN106" s="194"/>
      <c r="AO106" s="194"/>
      <c r="AP106" s="193">
        <f>AP102</f>
        <v>1</v>
      </c>
      <c r="AQ106" s="193">
        <f>AQ102</f>
        <v>13</v>
      </c>
      <c r="AR106" s="196">
        <v>3</v>
      </c>
    </row>
    <row r="107" spans="1:47" ht="23.25" customHeight="1">
      <c r="A107" s="542" t="s">
        <v>730</v>
      </c>
      <c r="B107" s="542"/>
      <c r="C107" s="194"/>
      <c r="D107" s="194"/>
      <c r="E107" s="194"/>
      <c r="F107" s="194"/>
      <c r="G107" s="195">
        <f>G102</f>
        <v>3</v>
      </c>
      <c r="H107" s="194"/>
      <c r="I107" s="195">
        <f>I102</f>
        <v>8</v>
      </c>
      <c r="J107" s="194"/>
      <c r="K107" s="194"/>
      <c r="L107" s="194"/>
      <c r="M107" s="194"/>
      <c r="N107" s="195">
        <f>N102</f>
        <v>5</v>
      </c>
      <c r="O107" s="194"/>
      <c r="P107" s="194"/>
      <c r="Q107" s="194"/>
      <c r="R107" s="194"/>
      <c r="S107" s="194"/>
      <c r="T107" s="194"/>
      <c r="U107" s="194"/>
      <c r="V107" s="194"/>
      <c r="W107" s="195">
        <f>W102</f>
        <v>2</v>
      </c>
      <c r="X107" s="195"/>
      <c r="Y107" s="195">
        <f>Y102</f>
        <v>2</v>
      </c>
      <c r="Z107" s="195"/>
      <c r="AA107" s="195"/>
      <c r="AB107" s="195">
        <f>AB102</f>
        <v>2</v>
      </c>
      <c r="AC107" s="195"/>
      <c r="AD107" s="195">
        <f>AD102</f>
        <v>1</v>
      </c>
      <c r="AE107" s="195">
        <f>AE102</f>
        <v>1</v>
      </c>
      <c r="AF107" s="198"/>
      <c r="AG107" s="198"/>
      <c r="AH107" s="201">
        <f>AH102</f>
        <v>0</v>
      </c>
      <c r="AI107" s="201"/>
      <c r="AJ107" s="202">
        <f>AJ102</f>
        <v>0</v>
      </c>
      <c r="AK107" s="199"/>
      <c r="AL107" s="199"/>
      <c r="AM107" s="199"/>
      <c r="AN107" s="195">
        <f>AN102</f>
        <v>6</v>
      </c>
      <c r="AO107" s="195">
        <f>AO102</f>
        <v>4</v>
      </c>
      <c r="AP107" s="194"/>
      <c r="AQ107" s="194"/>
      <c r="AR107" s="203"/>
    </row>
    <row r="108" spans="1:47" ht="23.25" customHeight="1">
      <c r="A108" s="542" t="s">
        <v>731</v>
      </c>
      <c r="B108" s="542"/>
      <c r="C108" s="195">
        <f>C102</f>
        <v>4</v>
      </c>
      <c r="D108" s="195">
        <f>D102</f>
        <v>5</v>
      </c>
      <c r="E108" s="195">
        <f>E102</f>
        <v>3</v>
      </c>
      <c r="F108" s="194"/>
      <c r="G108" s="195">
        <f>G102</f>
        <v>3</v>
      </c>
      <c r="H108" s="195">
        <f>H102</f>
        <v>4</v>
      </c>
      <c r="I108" s="194"/>
      <c r="J108" s="194"/>
      <c r="K108" s="194"/>
      <c r="L108" s="194"/>
      <c r="M108" s="194"/>
      <c r="N108" s="195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194"/>
      <c r="AC108" s="195">
        <f>AC102</f>
        <v>2</v>
      </c>
      <c r="AD108" s="194"/>
      <c r="AE108" s="194"/>
      <c r="AF108" s="198"/>
      <c r="AG108" s="198"/>
      <c r="AH108" s="198"/>
      <c r="AI108" s="198"/>
      <c r="AJ108" s="199"/>
      <c r="AK108" s="199"/>
      <c r="AL108" s="199"/>
      <c r="AM108" s="199"/>
      <c r="AN108" s="194"/>
      <c r="AO108" s="194"/>
      <c r="AP108" s="194"/>
      <c r="AQ108" s="194"/>
      <c r="AR108" s="203"/>
    </row>
    <row r="109" spans="1:47" ht="23.25" customHeight="1">
      <c r="A109" s="542" t="s">
        <v>732</v>
      </c>
      <c r="B109" s="542"/>
      <c r="C109" s="194"/>
      <c r="D109" s="194"/>
      <c r="E109" s="194"/>
      <c r="F109" s="194"/>
      <c r="G109" s="194"/>
      <c r="H109" s="194"/>
      <c r="I109" s="194"/>
      <c r="J109" s="194"/>
      <c r="K109" s="195"/>
      <c r="L109" s="194"/>
      <c r="M109" s="194"/>
      <c r="N109" s="194"/>
      <c r="O109" s="194"/>
      <c r="P109" s="194"/>
      <c r="Q109" s="194"/>
      <c r="R109" s="194"/>
      <c r="S109" s="194"/>
      <c r="T109" s="195"/>
      <c r="U109" s="195">
        <f>U102</f>
        <v>1</v>
      </c>
      <c r="V109" s="195">
        <f>V102</f>
        <v>1</v>
      </c>
      <c r="W109" s="194"/>
      <c r="X109" s="194"/>
      <c r="Y109" s="194"/>
      <c r="Z109" s="194"/>
      <c r="AA109" s="194"/>
      <c r="AB109" s="194"/>
      <c r="AC109" s="194"/>
      <c r="AD109" s="194"/>
      <c r="AE109" s="194"/>
      <c r="AF109" s="198"/>
      <c r="AG109" s="198"/>
      <c r="AH109" s="201"/>
      <c r="AI109" s="201">
        <f>AI102</f>
        <v>3</v>
      </c>
      <c r="AJ109" s="202"/>
      <c r="AK109" s="199"/>
      <c r="AL109" s="199"/>
      <c r="AM109" s="202">
        <f>AM102</f>
        <v>3</v>
      </c>
      <c r="AN109" s="194"/>
      <c r="AO109" s="194"/>
      <c r="AP109" s="195"/>
      <c r="AQ109" s="194"/>
      <c r="AR109" s="203"/>
    </row>
    <row r="110" spans="1:47" ht="27" customHeight="1">
      <c r="A110" s="542" t="s">
        <v>733</v>
      </c>
      <c r="B110" s="542"/>
      <c r="C110" s="204" t="s">
        <v>449</v>
      </c>
      <c r="D110" s="204">
        <f>SUM(C106:AI106,AN106:AR106)</f>
        <v>63</v>
      </c>
      <c r="E110" s="205">
        <f>(D110/120)*100</f>
        <v>52.5</v>
      </c>
      <c r="F110" s="204" t="s">
        <v>450</v>
      </c>
      <c r="G110" s="204">
        <f>SUM(C107:AI107,AN107:AR107)</f>
        <v>34</v>
      </c>
      <c r="H110" s="205">
        <f>(G110/120)*100</f>
        <v>28.333333333333332</v>
      </c>
      <c r="I110" s="206" t="s">
        <v>452</v>
      </c>
      <c r="J110" s="204">
        <f>SUM(C108:AI108,AN108:AR108)</f>
        <v>21</v>
      </c>
      <c r="K110" s="205">
        <f>(J110/120)*100</f>
        <v>17.5</v>
      </c>
      <c r="L110" s="206" t="s">
        <v>451</v>
      </c>
      <c r="M110" s="204">
        <f>SUM(C109:AI109,AN109:AR109)</f>
        <v>5</v>
      </c>
      <c r="N110" s="205">
        <f>(M110/120)*100</f>
        <v>4.1666666666666661</v>
      </c>
      <c r="O110" s="546" t="s">
        <v>734</v>
      </c>
      <c r="P110" s="546"/>
      <c r="Q110" s="546"/>
      <c r="R110" s="546"/>
      <c r="S110" s="546"/>
      <c r="T110" s="546"/>
      <c r="U110" s="204" t="s">
        <v>449</v>
      </c>
      <c r="V110" s="204">
        <f>SUM(C106:AI106,AN106:AR106)</f>
        <v>63</v>
      </c>
      <c r="W110" s="205">
        <f>(V110/(120-$M$110)*100)</f>
        <v>54.782608695652172</v>
      </c>
      <c r="X110" s="204" t="s">
        <v>450</v>
      </c>
      <c r="Y110" s="204"/>
      <c r="Z110" s="204"/>
      <c r="AA110" s="204"/>
      <c r="AB110" s="204"/>
      <c r="AC110" s="204"/>
      <c r="AD110" s="204"/>
      <c r="AE110" s="204"/>
      <c r="AF110" s="204">
        <f>SUM(B107:AH107,AM107:AP107)</f>
        <v>34</v>
      </c>
      <c r="AG110" s="205">
        <f>(AF110/(120-$M$110)*100)</f>
        <v>29.565217391304348</v>
      </c>
      <c r="AH110" s="206" t="s">
        <v>452</v>
      </c>
      <c r="AI110" s="204">
        <f>SUM(B108:AH108,AM108:AP108)</f>
        <v>21</v>
      </c>
      <c r="AJ110" s="207">
        <f>(AI110/(120-$M$110)*100)</f>
        <v>18.260869565217391</v>
      </c>
      <c r="AK110" s="537"/>
      <c r="AL110" s="537"/>
      <c r="AM110" s="537"/>
      <c r="AN110" s="537"/>
      <c r="AO110" s="537"/>
      <c r="AP110" s="537"/>
      <c r="AQ110" s="537"/>
      <c r="AR110" s="537"/>
      <c r="AS110" s="208"/>
      <c r="AT110" s="209"/>
      <c r="AU110" s="209"/>
    </row>
    <row r="111" spans="1:47" ht="29.25" customHeight="1">
      <c r="A111" s="547" t="s">
        <v>735</v>
      </c>
      <c r="B111" s="547"/>
      <c r="C111" s="195">
        <f>C102</f>
        <v>4</v>
      </c>
      <c r="D111" s="195">
        <f t="shared" ref="D111:J111" si="3">D102</f>
        <v>5</v>
      </c>
      <c r="E111" s="195">
        <f t="shared" si="3"/>
        <v>3</v>
      </c>
      <c r="F111" s="195">
        <f t="shared" si="3"/>
        <v>4</v>
      </c>
      <c r="G111" s="195"/>
      <c r="H111" s="195">
        <f t="shared" si="3"/>
        <v>4</v>
      </c>
      <c r="I111" s="195">
        <f t="shared" si="3"/>
        <v>8</v>
      </c>
      <c r="J111" s="195">
        <f t="shared" si="3"/>
        <v>4</v>
      </c>
      <c r="K111" s="194"/>
      <c r="L111" s="195">
        <f t="shared" ref="L111:S111" si="4">L102</f>
        <v>4</v>
      </c>
      <c r="M111" s="195">
        <f t="shared" si="4"/>
        <v>5</v>
      </c>
      <c r="N111" s="195">
        <f t="shared" si="4"/>
        <v>5</v>
      </c>
      <c r="O111" s="195">
        <f t="shared" si="4"/>
        <v>5</v>
      </c>
      <c r="P111" s="195">
        <f t="shared" si="4"/>
        <v>5</v>
      </c>
      <c r="Q111" s="195">
        <f t="shared" si="4"/>
        <v>3</v>
      </c>
      <c r="R111" s="195"/>
      <c r="S111" s="195">
        <f t="shared" si="4"/>
        <v>3</v>
      </c>
      <c r="T111" s="194"/>
      <c r="U111" s="194"/>
      <c r="V111" s="194"/>
      <c r="W111" s="194"/>
      <c r="X111" s="196"/>
      <c r="Y111" s="196"/>
      <c r="Z111" s="196"/>
      <c r="AA111" s="196"/>
      <c r="AB111" s="196"/>
      <c r="AC111" s="196"/>
      <c r="AD111" s="196"/>
      <c r="AE111" s="196"/>
      <c r="AF111" s="201">
        <f>AF102</f>
        <v>2</v>
      </c>
      <c r="AG111" s="201"/>
      <c r="AH111" s="198"/>
      <c r="AI111" s="198"/>
      <c r="AJ111" s="199"/>
      <c r="AK111" s="202">
        <f>AK102</f>
        <v>2</v>
      </c>
      <c r="AL111" s="202"/>
      <c r="AM111" s="199"/>
      <c r="AN111" s="194"/>
      <c r="AO111" s="194"/>
      <c r="AP111" s="210">
        <f>AP103</f>
        <v>1</v>
      </c>
      <c r="AQ111" s="210">
        <f>AQ103</f>
        <v>13</v>
      </c>
      <c r="AR111" s="203"/>
    </row>
    <row r="112" spans="1:47" ht="27.75" customHeight="1">
      <c r="A112" s="548" t="s">
        <v>733</v>
      </c>
      <c r="B112" s="548"/>
      <c r="C112" s="204">
        <f>SUM(C111:AI111,AN111:AQ111)</f>
        <v>78</v>
      </c>
      <c r="D112" s="205">
        <f>(C112/120)*100</f>
        <v>65</v>
      </c>
      <c r="E112" s="549"/>
      <c r="F112" s="549"/>
      <c r="G112" s="549"/>
      <c r="H112" s="549"/>
      <c r="I112" s="549"/>
      <c r="J112" s="549"/>
      <c r="K112" s="549"/>
      <c r="L112" s="549"/>
      <c r="M112" s="549"/>
      <c r="N112" s="549"/>
      <c r="O112" s="549"/>
      <c r="P112" s="549"/>
      <c r="Q112" s="549"/>
      <c r="R112" s="549"/>
      <c r="S112" s="549"/>
      <c r="T112" s="549"/>
      <c r="U112" s="549"/>
      <c r="V112" s="549"/>
      <c r="W112" s="549"/>
      <c r="X112" s="549"/>
      <c r="Y112" s="549"/>
      <c r="Z112" s="549"/>
      <c r="AA112" s="549"/>
      <c r="AB112" s="549"/>
      <c r="AC112" s="549"/>
      <c r="AD112" s="549"/>
      <c r="AE112" s="549"/>
      <c r="AF112" s="549"/>
      <c r="AG112" s="549"/>
      <c r="AH112" s="549"/>
      <c r="AI112" s="549"/>
      <c r="AJ112" s="549"/>
      <c r="AK112" s="549"/>
      <c r="AL112" s="549"/>
      <c r="AM112" s="549"/>
      <c r="AN112" s="549"/>
      <c r="AO112" s="549"/>
      <c r="AP112" s="549"/>
      <c r="AQ112" s="549"/>
      <c r="AR112" s="549"/>
    </row>
    <row r="113" spans="1:45" ht="23.25" customHeight="1">
      <c r="A113" s="548" t="s">
        <v>736</v>
      </c>
      <c r="B113" s="548"/>
      <c r="C113" s="195"/>
      <c r="D113" s="211"/>
      <c r="E113" s="212"/>
      <c r="F113" s="212"/>
      <c r="G113" s="212"/>
      <c r="H113" s="212"/>
      <c r="I113" s="212"/>
      <c r="J113" s="212"/>
      <c r="K113" s="212"/>
      <c r="L113" s="212"/>
      <c r="M113" s="212"/>
      <c r="N113" s="212"/>
      <c r="O113" s="212"/>
      <c r="P113" s="212"/>
      <c r="Q113" s="212"/>
      <c r="R113" s="212"/>
      <c r="S113" s="212"/>
      <c r="T113" s="212"/>
      <c r="U113" s="195">
        <f>U102</f>
        <v>1</v>
      </c>
      <c r="V113" s="195">
        <f>V102</f>
        <v>1</v>
      </c>
      <c r="W113" s="195"/>
      <c r="X113" s="195"/>
      <c r="Y113" s="195"/>
      <c r="Z113" s="195"/>
      <c r="AA113" s="195"/>
      <c r="AB113" s="195"/>
      <c r="AC113" s="195"/>
      <c r="AD113" s="195"/>
      <c r="AE113" s="195"/>
      <c r="AF113" s="201"/>
      <c r="AG113" s="201"/>
      <c r="AH113" s="201"/>
      <c r="AI113" s="201">
        <f>AI102</f>
        <v>3</v>
      </c>
      <c r="AJ113" s="202"/>
      <c r="AK113" s="202"/>
      <c r="AL113" s="202"/>
      <c r="AM113" s="202">
        <f>AM102</f>
        <v>3</v>
      </c>
      <c r="AN113" s="212"/>
      <c r="AO113" s="212"/>
      <c r="AP113" s="212"/>
      <c r="AQ113" s="212"/>
      <c r="AR113" s="203"/>
    </row>
    <row r="114" spans="1:45" ht="23.25" customHeight="1">
      <c r="A114" s="548" t="s">
        <v>733</v>
      </c>
      <c r="B114" s="548"/>
      <c r="C114" s="213">
        <f>SUM(C113:AI113)</f>
        <v>5</v>
      </c>
      <c r="D114" s="205">
        <f>(C114/120)*100</f>
        <v>4.1666666666666661</v>
      </c>
      <c r="E114" s="550"/>
      <c r="F114" s="550"/>
      <c r="G114" s="550"/>
      <c r="H114" s="550"/>
      <c r="I114" s="550"/>
      <c r="J114" s="550"/>
      <c r="K114" s="550"/>
      <c r="L114" s="550"/>
      <c r="M114" s="550"/>
      <c r="N114" s="550"/>
      <c r="O114" s="550"/>
      <c r="P114" s="550"/>
      <c r="Q114" s="550"/>
      <c r="R114" s="550"/>
      <c r="S114" s="550"/>
      <c r="T114" s="550"/>
      <c r="U114" s="550"/>
      <c r="V114" s="550"/>
      <c r="W114" s="550"/>
      <c r="X114" s="550"/>
      <c r="Y114" s="550"/>
      <c r="Z114" s="550"/>
      <c r="AA114" s="550"/>
      <c r="AB114" s="550"/>
      <c r="AC114" s="550"/>
      <c r="AD114" s="550"/>
      <c r="AE114" s="550"/>
      <c r="AF114" s="550"/>
      <c r="AG114" s="550"/>
      <c r="AH114" s="550"/>
      <c r="AI114" s="550"/>
      <c r="AJ114" s="550"/>
      <c r="AK114" s="550"/>
      <c r="AL114" s="550"/>
      <c r="AM114" s="550"/>
      <c r="AN114" s="550"/>
      <c r="AO114" s="550"/>
      <c r="AP114" s="550"/>
      <c r="AQ114" s="550"/>
      <c r="AR114" s="550"/>
      <c r="AS114" s="179"/>
    </row>
    <row r="115" spans="1:45" ht="24.95" customHeight="1">
      <c r="A115" s="214"/>
      <c r="B115" s="215"/>
      <c r="C115" s="215"/>
      <c r="D115" s="216"/>
      <c r="E115" s="215"/>
      <c r="F115" s="215"/>
      <c r="G115" s="215"/>
      <c r="H115" s="215"/>
      <c r="I115" s="215"/>
      <c r="J115" s="215"/>
      <c r="K115" s="215"/>
      <c r="L115" s="216"/>
      <c r="M115" s="215"/>
      <c r="N115" s="215"/>
      <c r="O115" s="215"/>
      <c r="P115" s="215"/>
      <c r="Q115" s="217"/>
    </row>
    <row r="116" spans="1:45" ht="24.95" customHeight="1">
      <c r="A116" s="214"/>
      <c r="B116" s="215"/>
      <c r="C116" s="215"/>
      <c r="D116" s="216"/>
      <c r="E116" s="215"/>
      <c r="F116" s="215"/>
      <c r="G116" s="215"/>
      <c r="H116" s="215"/>
      <c r="I116" s="215"/>
      <c r="J116" s="215"/>
      <c r="K116" s="215"/>
      <c r="L116" s="216"/>
      <c r="M116" s="215"/>
      <c r="N116" s="215"/>
      <c r="O116" s="215"/>
      <c r="P116" s="215"/>
      <c r="Q116" s="217"/>
    </row>
    <row r="117" spans="1:45" ht="24.95" customHeight="1">
      <c r="A117" s="214"/>
      <c r="B117" s="215"/>
      <c r="C117" s="215"/>
      <c r="D117" s="216"/>
      <c r="E117" s="215"/>
      <c r="F117" s="215"/>
      <c r="G117" s="215"/>
      <c r="H117" s="215"/>
      <c r="I117" s="215"/>
      <c r="J117" s="215"/>
      <c r="K117" s="215"/>
      <c r="L117" s="216"/>
      <c r="M117" s="215"/>
      <c r="N117" s="215"/>
      <c r="O117" s="215"/>
      <c r="P117" s="215"/>
      <c r="Q117" s="217"/>
    </row>
    <row r="118" spans="1:45" ht="24.95" customHeight="1">
      <c r="A118" s="214"/>
      <c r="B118" s="215"/>
      <c r="C118" s="215"/>
      <c r="D118" s="216"/>
      <c r="E118" s="215"/>
      <c r="F118" s="215"/>
      <c r="G118" s="215"/>
      <c r="H118" s="215"/>
      <c r="I118" s="215"/>
      <c r="J118" s="215"/>
      <c r="K118" s="215"/>
      <c r="L118" s="216"/>
      <c r="M118" s="215"/>
      <c r="N118" s="215"/>
      <c r="O118" s="215"/>
      <c r="P118" s="215"/>
      <c r="Q118" s="217"/>
    </row>
    <row r="119" spans="1:45" ht="24.95" customHeight="1">
      <c r="A119" s="214"/>
      <c r="B119" s="215"/>
      <c r="C119" s="215"/>
      <c r="D119" s="216"/>
      <c r="E119" s="215"/>
      <c r="F119" s="215"/>
      <c r="G119" s="215"/>
      <c r="H119" s="215"/>
      <c r="I119" s="215"/>
      <c r="J119" s="215"/>
      <c r="K119" s="215"/>
      <c r="L119" s="216"/>
      <c r="M119" s="215"/>
      <c r="N119" s="215"/>
      <c r="O119" s="215"/>
      <c r="P119" s="215"/>
      <c r="Q119" s="217"/>
    </row>
    <row r="120" spans="1:45" ht="24.95" customHeight="1">
      <c r="A120" s="214"/>
      <c r="B120" s="215"/>
      <c r="C120" s="215"/>
      <c r="D120" s="216"/>
      <c r="E120" s="215"/>
      <c r="F120" s="215"/>
      <c r="G120" s="215"/>
      <c r="H120" s="215"/>
      <c r="I120" s="215"/>
      <c r="J120" s="215"/>
      <c r="K120" s="215"/>
      <c r="L120" s="216"/>
      <c r="M120" s="215"/>
      <c r="N120" s="215"/>
      <c r="O120" s="215"/>
      <c r="P120" s="215"/>
      <c r="Q120" s="217"/>
    </row>
    <row r="121" spans="1:45" ht="24.95" customHeight="1">
      <c r="A121" s="214"/>
      <c r="B121" s="215"/>
      <c r="C121" s="215"/>
      <c r="D121" s="216"/>
      <c r="E121" s="215"/>
      <c r="F121" s="215"/>
      <c r="G121" s="215"/>
      <c r="H121" s="215"/>
      <c r="I121" s="215"/>
      <c r="J121" s="215"/>
      <c r="K121" s="215"/>
      <c r="L121" s="216"/>
      <c r="M121" s="215"/>
      <c r="N121" s="215"/>
      <c r="O121" s="215"/>
      <c r="P121" s="215"/>
      <c r="Q121" s="217"/>
    </row>
    <row r="122" spans="1:45" ht="24.95" customHeight="1">
      <c r="A122" s="214"/>
      <c r="B122" s="215"/>
      <c r="C122" s="215"/>
      <c r="D122" s="216"/>
      <c r="E122" s="215"/>
      <c r="F122" s="215"/>
      <c r="G122" s="215"/>
      <c r="H122" s="215"/>
      <c r="I122" s="215"/>
      <c r="J122" s="215"/>
      <c r="K122" s="215"/>
      <c r="L122" s="216"/>
      <c r="M122" s="215"/>
      <c r="N122" s="215"/>
      <c r="O122" s="215"/>
      <c r="P122" s="215"/>
      <c r="Q122" s="217"/>
    </row>
    <row r="123" spans="1:45" ht="24.95" customHeight="1">
      <c r="A123" s="214"/>
      <c r="B123" s="215"/>
      <c r="C123" s="215"/>
      <c r="D123" s="216"/>
      <c r="E123" s="215"/>
      <c r="F123" s="215"/>
      <c r="G123" s="215"/>
      <c r="H123" s="215"/>
      <c r="I123" s="215"/>
      <c r="J123" s="215"/>
      <c r="K123" s="215"/>
      <c r="L123" s="216"/>
      <c r="M123" s="215"/>
      <c r="N123" s="215"/>
      <c r="O123" s="215"/>
      <c r="P123" s="215"/>
      <c r="Q123" s="217"/>
    </row>
    <row r="124" spans="1:45" ht="24.95" customHeight="1">
      <c r="A124" s="214"/>
      <c r="B124" s="215"/>
      <c r="C124" s="215"/>
      <c r="D124" s="216"/>
      <c r="E124" s="215"/>
      <c r="F124" s="215"/>
      <c r="G124" s="215"/>
      <c r="H124" s="215"/>
      <c r="I124" s="215"/>
      <c r="J124" s="215"/>
      <c r="K124" s="215"/>
      <c r="L124" s="216"/>
      <c r="M124" s="215"/>
      <c r="N124" s="215"/>
      <c r="O124" s="215"/>
      <c r="P124" s="215"/>
      <c r="Q124" s="217"/>
    </row>
    <row r="125" spans="1:45" ht="24.95" customHeight="1">
      <c r="A125" s="214"/>
      <c r="B125" s="215"/>
      <c r="C125" s="215"/>
      <c r="D125" s="216"/>
      <c r="E125" s="215"/>
      <c r="F125" s="215"/>
      <c r="G125" s="215"/>
      <c r="H125" s="215"/>
      <c r="I125" s="215"/>
      <c r="J125" s="215"/>
      <c r="K125" s="215"/>
      <c r="L125" s="216"/>
      <c r="M125" s="215"/>
      <c r="N125" s="215"/>
      <c r="O125" s="215"/>
      <c r="P125" s="215"/>
      <c r="Q125" s="217"/>
    </row>
    <row r="126" spans="1:45" ht="24.95" customHeight="1">
      <c r="A126" s="214"/>
      <c r="B126" s="215"/>
      <c r="C126" s="215"/>
      <c r="D126" s="216"/>
      <c r="E126" s="215"/>
      <c r="F126" s="215"/>
      <c r="G126" s="215"/>
      <c r="H126" s="215"/>
      <c r="I126" s="215"/>
      <c r="J126" s="215"/>
      <c r="K126" s="215"/>
      <c r="L126" s="216"/>
      <c r="M126" s="215"/>
      <c r="N126" s="215"/>
      <c r="O126" s="215"/>
      <c r="P126" s="215"/>
      <c r="Q126" s="217"/>
    </row>
    <row r="127" spans="1:45" ht="24.95" customHeight="1">
      <c r="A127" s="214"/>
      <c r="B127" s="215"/>
      <c r="C127" s="215"/>
      <c r="D127" s="216"/>
      <c r="E127" s="215"/>
      <c r="F127" s="215"/>
      <c r="G127" s="215"/>
      <c r="H127" s="215"/>
      <c r="I127" s="215"/>
      <c r="J127" s="215"/>
      <c r="K127" s="215"/>
      <c r="L127" s="216"/>
      <c r="M127" s="215"/>
      <c r="N127" s="215"/>
      <c r="O127" s="215"/>
      <c r="P127" s="215"/>
      <c r="Q127" s="217"/>
    </row>
    <row r="128" spans="1:45" ht="24.95" customHeight="1">
      <c r="A128" s="214"/>
      <c r="B128" s="215"/>
      <c r="C128" s="215"/>
      <c r="D128" s="216"/>
      <c r="E128" s="215"/>
      <c r="F128" s="215"/>
      <c r="G128" s="215"/>
      <c r="H128" s="215"/>
      <c r="I128" s="215"/>
      <c r="J128" s="215"/>
      <c r="K128" s="215"/>
      <c r="L128" s="216"/>
      <c r="M128" s="215"/>
      <c r="N128" s="215"/>
      <c r="O128" s="215"/>
      <c r="P128" s="215"/>
      <c r="Q128" s="217"/>
    </row>
    <row r="129" spans="1:17" ht="24.95" customHeight="1">
      <c r="A129" s="214"/>
      <c r="B129" s="215"/>
      <c r="C129" s="215"/>
      <c r="D129" s="216"/>
      <c r="E129" s="215"/>
      <c r="F129" s="215"/>
      <c r="G129" s="215"/>
      <c r="H129" s="215"/>
      <c r="I129" s="215"/>
      <c r="J129" s="215"/>
      <c r="K129" s="215"/>
      <c r="L129" s="216"/>
      <c r="M129" s="215"/>
      <c r="N129" s="215"/>
      <c r="O129" s="215"/>
      <c r="P129" s="215"/>
      <c r="Q129" s="217"/>
    </row>
    <row r="130" spans="1:17" ht="24.95" customHeight="1">
      <c r="A130" s="214"/>
      <c r="B130" s="215"/>
      <c r="C130" s="215"/>
      <c r="D130" s="216"/>
      <c r="E130" s="215"/>
      <c r="F130" s="215"/>
      <c r="G130" s="215"/>
      <c r="H130" s="215"/>
      <c r="I130" s="215"/>
      <c r="J130" s="215"/>
      <c r="K130" s="215"/>
      <c r="L130" s="216"/>
      <c r="M130" s="215"/>
      <c r="N130" s="215"/>
      <c r="O130" s="215"/>
      <c r="P130" s="215"/>
      <c r="Q130" s="217"/>
    </row>
    <row r="131" spans="1:17" ht="24.95" customHeight="1">
      <c r="A131" s="214"/>
      <c r="B131" s="215"/>
      <c r="C131" s="215"/>
      <c r="D131" s="216"/>
      <c r="E131" s="215"/>
      <c r="F131" s="215"/>
      <c r="G131" s="215"/>
      <c r="H131" s="215"/>
      <c r="I131" s="215"/>
      <c r="J131" s="215"/>
      <c r="K131" s="215"/>
      <c r="L131" s="216"/>
      <c r="M131" s="215"/>
      <c r="N131" s="215"/>
      <c r="O131" s="215"/>
      <c r="P131" s="215"/>
      <c r="Q131" s="217"/>
    </row>
    <row r="132" spans="1:17" ht="24.95" customHeight="1">
      <c r="A132" s="214"/>
      <c r="B132" s="215"/>
      <c r="C132" s="215"/>
      <c r="D132" s="216"/>
      <c r="E132" s="215"/>
      <c r="F132" s="215"/>
      <c r="G132" s="215"/>
      <c r="H132" s="215"/>
      <c r="I132" s="215"/>
      <c r="J132" s="215"/>
      <c r="K132" s="215"/>
      <c r="L132" s="216"/>
      <c r="M132" s="215"/>
      <c r="N132" s="215"/>
      <c r="O132" s="215"/>
      <c r="P132" s="215"/>
      <c r="Q132" s="217"/>
    </row>
    <row r="133" spans="1:17" ht="24.95" customHeight="1">
      <c r="A133" s="214"/>
      <c r="B133" s="215"/>
      <c r="C133" s="215"/>
      <c r="D133" s="216"/>
      <c r="E133" s="215"/>
      <c r="F133" s="215"/>
      <c r="G133" s="215"/>
      <c r="H133" s="215"/>
      <c r="I133" s="215"/>
      <c r="J133" s="215"/>
      <c r="K133" s="215"/>
      <c r="L133" s="216"/>
      <c r="M133" s="215"/>
      <c r="N133" s="215"/>
      <c r="O133" s="215"/>
      <c r="P133" s="215"/>
      <c r="Q133" s="217"/>
    </row>
    <row r="134" spans="1:17" ht="24.95" customHeight="1">
      <c r="A134" s="214"/>
      <c r="B134" s="215"/>
      <c r="C134" s="215"/>
      <c r="D134" s="216"/>
      <c r="E134" s="215"/>
      <c r="F134" s="215"/>
      <c r="G134" s="215"/>
      <c r="H134" s="215"/>
      <c r="I134" s="215"/>
      <c r="J134" s="215"/>
      <c r="K134" s="215"/>
      <c r="L134" s="216"/>
      <c r="M134" s="215"/>
      <c r="N134" s="215"/>
      <c r="O134" s="215"/>
      <c r="P134" s="215"/>
      <c r="Q134" s="217"/>
    </row>
    <row r="135" spans="1:17" ht="24.95" customHeight="1">
      <c r="A135" s="214"/>
      <c r="B135" s="215"/>
      <c r="C135" s="215"/>
      <c r="D135" s="216"/>
      <c r="E135" s="215"/>
      <c r="F135" s="215"/>
      <c r="G135" s="215"/>
      <c r="H135" s="215"/>
      <c r="I135" s="215"/>
      <c r="J135" s="215"/>
      <c r="K135" s="215"/>
      <c r="L135" s="216"/>
      <c r="M135" s="215"/>
      <c r="N135" s="215"/>
      <c r="O135" s="215"/>
      <c r="P135" s="215"/>
      <c r="Q135" s="217"/>
    </row>
    <row r="136" spans="1:17" ht="24.95" customHeight="1">
      <c r="A136" s="214"/>
      <c r="B136" s="215"/>
      <c r="C136" s="215"/>
      <c r="D136" s="216"/>
      <c r="E136" s="215"/>
      <c r="F136" s="215"/>
      <c r="G136" s="215"/>
      <c r="H136" s="215"/>
      <c r="I136" s="215"/>
      <c r="J136" s="215"/>
      <c r="K136" s="215"/>
      <c r="L136" s="216"/>
      <c r="M136" s="215"/>
      <c r="N136" s="215"/>
      <c r="O136" s="215"/>
      <c r="P136" s="215"/>
      <c r="Q136" s="217"/>
    </row>
    <row r="137" spans="1:17" ht="24.95" customHeight="1">
      <c r="A137" s="214"/>
      <c r="B137" s="215"/>
      <c r="C137" s="215"/>
      <c r="D137" s="216"/>
      <c r="E137" s="215"/>
      <c r="F137" s="215"/>
      <c r="G137" s="215"/>
      <c r="H137" s="215"/>
      <c r="I137" s="215"/>
      <c r="J137" s="215"/>
      <c r="K137" s="215"/>
      <c r="L137" s="216"/>
      <c r="M137" s="215"/>
      <c r="N137" s="215"/>
      <c r="O137" s="215"/>
      <c r="P137" s="215"/>
      <c r="Q137" s="217"/>
    </row>
    <row r="138" spans="1:17" ht="24.95" customHeight="1">
      <c r="A138" s="214"/>
      <c r="B138" s="215"/>
      <c r="C138" s="215"/>
      <c r="D138" s="216"/>
      <c r="E138" s="215"/>
      <c r="F138" s="215"/>
      <c r="G138" s="215"/>
      <c r="H138" s="215"/>
      <c r="I138" s="215"/>
      <c r="J138" s="215"/>
      <c r="K138" s="215"/>
      <c r="L138" s="216"/>
      <c r="M138" s="215"/>
      <c r="N138" s="215"/>
      <c r="O138" s="215"/>
      <c r="P138" s="215"/>
      <c r="Q138" s="217"/>
    </row>
    <row r="139" spans="1:17" ht="24.95" customHeight="1">
      <c r="A139" s="214"/>
      <c r="B139" s="215"/>
      <c r="C139" s="215"/>
      <c r="D139" s="216"/>
      <c r="E139" s="215"/>
      <c r="F139" s="215"/>
      <c r="G139" s="215"/>
      <c r="H139" s="215"/>
      <c r="I139" s="215"/>
      <c r="J139" s="215"/>
      <c r="K139" s="215"/>
      <c r="L139" s="216"/>
      <c r="M139" s="215"/>
      <c r="N139" s="215"/>
      <c r="O139" s="215"/>
      <c r="P139" s="215"/>
      <c r="Q139" s="217"/>
    </row>
    <row r="140" spans="1:17" ht="24.95" customHeight="1">
      <c r="A140" s="214"/>
      <c r="B140" s="215"/>
      <c r="C140" s="215"/>
      <c r="D140" s="216"/>
      <c r="E140" s="215"/>
      <c r="F140" s="215"/>
      <c r="G140" s="215"/>
      <c r="H140" s="215"/>
      <c r="I140" s="215"/>
      <c r="J140" s="215"/>
      <c r="K140" s="215"/>
      <c r="L140" s="216"/>
      <c r="M140" s="215"/>
      <c r="N140" s="215"/>
      <c r="O140" s="215"/>
      <c r="P140" s="215"/>
      <c r="Q140" s="217"/>
    </row>
    <row r="141" spans="1:17" ht="24.95" customHeight="1">
      <c r="A141" s="214"/>
      <c r="B141" s="215"/>
      <c r="C141" s="215"/>
      <c r="D141" s="216"/>
      <c r="E141" s="215"/>
      <c r="F141" s="215"/>
      <c r="G141" s="215"/>
      <c r="H141" s="215"/>
      <c r="I141" s="215"/>
      <c r="J141" s="215"/>
      <c r="K141" s="215"/>
      <c r="L141" s="216"/>
      <c r="M141" s="215"/>
      <c r="N141" s="215"/>
      <c r="O141" s="215"/>
      <c r="P141" s="215"/>
      <c r="Q141" s="217"/>
    </row>
    <row r="142" spans="1:17" ht="24.95" customHeight="1">
      <c r="A142" s="214"/>
      <c r="B142" s="215"/>
      <c r="C142" s="215"/>
      <c r="D142" s="216"/>
      <c r="E142" s="215"/>
      <c r="F142" s="215"/>
      <c r="G142" s="215"/>
      <c r="H142" s="215"/>
      <c r="I142" s="215"/>
      <c r="J142" s="215"/>
      <c r="K142" s="215"/>
      <c r="L142" s="216"/>
      <c r="M142" s="215"/>
      <c r="N142" s="215"/>
      <c r="O142" s="215"/>
      <c r="P142" s="215"/>
      <c r="Q142" s="217"/>
    </row>
    <row r="143" spans="1:17" ht="24.95" customHeight="1">
      <c r="A143" s="214"/>
      <c r="B143" s="215"/>
      <c r="C143" s="215"/>
      <c r="D143" s="216"/>
      <c r="E143" s="215"/>
      <c r="F143" s="215"/>
      <c r="G143" s="215"/>
      <c r="H143" s="215"/>
      <c r="I143" s="215"/>
      <c r="J143" s="215"/>
      <c r="K143" s="215"/>
      <c r="L143" s="216"/>
      <c r="M143" s="215"/>
      <c r="N143" s="215"/>
      <c r="O143" s="215"/>
      <c r="P143" s="215"/>
      <c r="Q143" s="217"/>
    </row>
    <row r="144" spans="1:17" ht="24.95" customHeight="1">
      <c r="A144" s="214"/>
      <c r="B144" s="215"/>
      <c r="C144" s="215"/>
      <c r="D144" s="216"/>
      <c r="E144" s="215"/>
      <c r="F144" s="215"/>
      <c r="G144" s="215"/>
      <c r="H144" s="215"/>
      <c r="I144" s="215"/>
      <c r="J144" s="215"/>
      <c r="K144" s="215"/>
      <c r="L144" s="216"/>
      <c r="M144" s="215"/>
      <c r="N144" s="215"/>
      <c r="O144" s="215"/>
      <c r="P144" s="215"/>
      <c r="Q144" s="217"/>
    </row>
    <row r="145" spans="1:17" ht="24.95" customHeight="1">
      <c r="A145" s="214"/>
      <c r="B145" s="215"/>
      <c r="C145" s="215"/>
      <c r="D145" s="216"/>
      <c r="E145" s="215"/>
      <c r="F145" s="215"/>
      <c r="G145" s="215"/>
      <c r="H145" s="215"/>
      <c r="I145" s="215"/>
      <c r="J145" s="215"/>
      <c r="K145" s="215"/>
      <c r="L145" s="216"/>
      <c r="M145" s="215"/>
      <c r="N145" s="215"/>
      <c r="O145" s="215"/>
      <c r="P145" s="215"/>
      <c r="Q145" s="217"/>
    </row>
    <row r="146" spans="1:17" ht="24.95" customHeight="1">
      <c r="A146" s="214"/>
      <c r="B146" s="215"/>
      <c r="C146" s="215"/>
      <c r="D146" s="216"/>
      <c r="E146" s="215"/>
      <c r="F146" s="215"/>
      <c r="G146" s="215"/>
      <c r="H146" s="215"/>
      <c r="I146" s="215"/>
      <c r="J146" s="215"/>
      <c r="K146" s="215"/>
      <c r="L146" s="216"/>
      <c r="M146" s="215"/>
      <c r="N146" s="215"/>
      <c r="O146" s="215"/>
      <c r="P146" s="215"/>
      <c r="Q146" s="217"/>
    </row>
    <row r="147" spans="1:17" ht="24.95" customHeight="1">
      <c r="A147" s="214"/>
      <c r="B147" s="215"/>
      <c r="C147" s="215"/>
      <c r="D147" s="216"/>
      <c r="E147" s="215"/>
      <c r="F147" s="215"/>
      <c r="G147" s="215"/>
      <c r="H147" s="215"/>
      <c r="I147" s="215"/>
      <c r="J147" s="215"/>
      <c r="K147" s="215"/>
      <c r="L147" s="216"/>
      <c r="M147" s="215"/>
      <c r="N147" s="215"/>
      <c r="O147" s="215"/>
      <c r="P147" s="215"/>
      <c r="Q147" s="217"/>
    </row>
    <row r="148" spans="1:17" ht="24.95" customHeight="1">
      <c r="A148" s="214"/>
      <c r="B148" s="215"/>
      <c r="C148" s="215"/>
      <c r="D148" s="216"/>
      <c r="E148" s="215"/>
      <c r="F148" s="215"/>
      <c r="G148" s="215"/>
      <c r="H148" s="215"/>
      <c r="I148" s="215"/>
      <c r="J148" s="215"/>
      <c r="K148" s="215"/>
      <c r="L148" s="216"/>
      <c r="M148" s="215"/>
      <c r="N148" s="215"/>
      <c r="O148" s="215"/>
      <c r="P148" s="215"/>
      <c r="Q148" s="217"/>
    </row>
    <row r="149" spans="1:17" ht="24.95" customHeight="1">
      <c r="A149" s="214"/>
      <c r="B149" s="215"/>
      <c r="C149" s="215"/>
      <c r="D149" s="216"/>
      <c r="E149" s="215"/>
      <c r="F149" s="215"/>
      <c r="G149" s="215"/>
      <c r="H149" s="215"/>
      <c r="I149" s="215"/>
      <c r="J149" s="215"/>
      <c r="K149" s="215"/>
      <c r="L149" s="216"/>
      <c r="M149" s="215"/>
      <c r="N149" s="215"/>
      <c r="O149" s="215"/>
      <c r="P149" s="215"/>
      <c r="Q149" s="217"/>
    </row>
    <row r="150" spans="1:17" ht="24.95" customHeight="1">
      <c r="A150" s="214"/>
      <c r="B150" s="215"/>
      <c r="C150" s="215"/>
      <c r="D150" s="216"/>
      <c r="E150" s="215"/>
      <c r="F150" s="215"/>
      <c r="G150" s="215"/>
      <c r="H150" s="215"/>
      <c r="I150" s="215"/>
      <c r="J150" s="215"/>
      <c r="K150" s="215"/>
      <c r="L150" s="216"/>
      <c r="M150" s="215"/>
      <c r="N150" s="215"/>
      <c r="O150" s="215"/>
      <c r="P150" s="215"/>
      <c r="Q150" s="217"/>
    </row>
    <row r="151" spans="1:17" ht="24.95" customHeight="1">
      <c r="A151" s="214"/>
      <c r="B151" s="215"/>
      <c r="C151" s="215"/>
      <c r="D151" s="216"/>
      <c r="E151" s="215"/>
      <c r="F151" s="215"/>
      <c r="G151" s="215"/>
      <c r="H151" s="215"/>
      <c r="I151" s="215"/>
      <c r="J151" s="215"/>
      <c r="K151" s="215"/>
      <c r="L151" s="216"/>
      <c r="M151" s="215"/>
      <c r="N151" s="215"/>
      <c r="O151" s="215"/>
      <c r="P151" s="215"/>
      <c r="Q151" s="217"/>
    </row>
    <row r="152" spans="1:17" ht="24.95" customHeight="1">
      <c r="A152" s="214"/>
      <c r="B152" s="215"/>
      <c r="C152" s="215"/>
      <c r="D152" s="216"/>
      <c r="E152" s="215"/>
      <c r="F152" s="215"/>
      <c r="G152" s="215"/>
      <c r="H152" s="215"/>
      <c r="I152" s="215"/>
      <c r="J152" s="215"/>
      <c r="K152" s="215"/>
      <c r="L152" s="216"/>
      <c r="M152" s="215"/>
      <c r="N152" s="215"/>
      <c r="O152" s="215"/>
      <c r="P152" s="215"/>
      <c r="Q152" s="217"/>
    </row>
    <row r="153" spans="1:17" ht="24.95" customHeight="1">
      <c r="A153" s="214"/>
      <c r="B153" s="215"/>
      <c r="C153" s="215"/>
      <c r="D153" s="216"/>
      <c r="E153" s="215"/>
      <c r="F153" s="215"/>
      <c r="G153" s="215"/>
      <c r="H153" s="215"/>
      <c r="I153" s="215"/>
      <c r="J153" s="215"/>
      <c r="K153" s="215"/>
      <c r="L153" s="216"/>
      <c r="M153" s="215"/>
      <c r="N153" s="215"/>
      <c r="O153" s="215"/>
      <c r="P153" s="215"/>
      <c r="Q153" s="217"/>
    </row>
    <row r="154" spans="1:17" ht="24.95" customHeight="1">
      <c r="A154" s="214"/>
      <c r="B154" s="215"/>
      <c r="C154" s="215"/>
      <c r="D154" s="216"/>
      <c r="E154" s="215"/>
      <c r="F154" s="215"/>
      <c r="G154" s="215"/>
      <c r="H154" s="215"/>
      <c r="I154" s="215"/>
      <c r="J154" s="215"/>
      <c r="K154" s="215"/>
      <c r="L154" s="216"/>
      <c r="M154" s="215"/>
      <c r="N154" s="215"/>
      <c r="O154" s="215"/>
      <c r="P154" s="215"/>
      <c r="Q154" s="217"/>
    </row>
    <row r="155" spans="1:17" ht="24.95" customHeight="1">
      <c r="A155" s="214"/>
      <c r="B155" s="215"/>
      <c r="C155" s="215"/>
      <c r="D155" s="216"/>
      <c r="E155" s="215"/>
      <c r="F155" s="215"/>
      <c r="G155" s="215"/>
      <c r="H155" s="215"/>
      <c r="I155" s="215"/>
      <c r="J155" s="215"/>
      <c r="K155" s="215"/>
      <c r="L155" s="216"/>
      <c r="M155" s="215"/>
      <c r="N155" s="215"/>
      <c r="O155" s="215"/>
      <c r="P155" s="215"/>
      <c r="Q155" s="217"/>
    </row>
    <row r="156" spans="1:17" ht="24.95" customHeight="1">
      <c r="A156" s="214"/>
      <c r="B156" s="215"/>
      <c r="C156" s="215"/>
      <c r="D156" s="216"/>
      <c r="E156" s="215"/>
      <c r="F156" s="215"/>
      <c r="G156" s="215"/>
      <c r="H156" s="215"/>
      <c r="I156" s="215"/>
      <c r="J156" s="215"/>
      <c r="K156" s="215"/>
      <c r="L156" s="216"/>
      <c r="M156" s="215"/>
      <c r="N156" s="215"/>
      <c r="O156" s="215"/>
      <c r="P156" s="215"/>
      <c r="Q156" s="217"/>
    </row>
    <row r="157" spans="1:17" ht="24.95" customHeight="1">
      <c r="A157" s="214"/>
      <c r="B157" s="215"/>
      <c r="C157" s="215"/>
      <c r="D157" s="216"/>
      <c r="E157" s="215"/>
      <c r="F157" s="215"/>
      <c r="G157" s="215"/>
      <c r="H157" s="215"/>
      <c r="I157" s="215"/>
      <c r="J157" s="215"/>
      <c r="K157" s="215"/>
      <c r="L157" s="216"/>
      <c r="M157" s="215"/>
      <c r="N157" s="215"/>
      <c r="O157" s="215"/>
      <c r="P157" s="215"/>
      <c r="Q157" s="217"/>
    </row>
    <row r="158" spans="1:17" ht="24.95" customHeight="1">
      <c r="A158" s="214"/>
      <c r="B158" s="215"/>
      <c r="C158" s="215"/>
      <c r="D158" s="216"/>
      <c r="E158" s="215"/>
      <c r="F158" s="215"/>
      <c r="G158" s="215"/>
      <c r="H158" s="215"/>
      <c r="I158" s="215"/>
      <c r="J158" s="215"/>
      <c r="K158" s="215"/>
      <c r="L158" s="216"/>
      <c r="M158" s="215"/>
      <c r="N158" s="215"/>
      <c r="O158" s="215"/>
      <c r="P158" s="215"/>
      <c r="Q158" s="217"/>
    </row>
    <row r="159" spans="1:17" ht="24.95" customHeight="1">
      <c r="A159" s="214"/>
      <c r="B159" s="215"/>
      <c r="C159" s="215"/>
      <c r="D159" s="216"/>
      <c r="E159" s="215"/>
      <c r="F159" s="215"/>
      <c r="G159" s="215"/>
      <c r="H159" s="215"/>
      <c r="I159" s="215"/>
      <c r="J159" s="215"/>
      <c r="K159" s="215"/>
      <c r="L159" s="216"/>
      <c r="M159" s="215"/>
      <c r="N159" s="215"/>
      <c r="O159" s="215"/>
      <c r="P159" s="215"/>
      <c r="Q159" s="217"/>
    </row>
    <row r="160" spans="1:17" ht="24.95" customHeight="1">
      <c r="A160" s="214"/>
      <c r="B160" s="215"/>
      <c r="C160" s="215"/>
      <c r="D160" s="216"/>
      <c r="E160" s="215"/>
      <c r="F160" s="215"/>
      <c r="G160" s="215"/>
      <c r="H160" s="215"/>
      <c r="I160" s="215"/>
      <c r="J160" s="215"/>
      <c r="K160" s="215"/>
      <c r="L160" s="216"/>
      <c r="M160" s="215"/>
      <c r="N160" s="215"/>
      <c r="O160" s="215"/>
      <c r="P160" s="215"/>
      <c r="Q160" s="217"/>
    </row>
    <row r="161" spans="1:17" ht="24.95" customHeight="1">
      <c r="A161" s="214"/>
      <c r="B161" s="215"/>
      <c r="C161" s="215"/>
      <c r="D161" s="216"/>
      <c r="E161" s="215"/>
      <c r="F161" s="215"/>
      <c r="G161" s="215"/>
      <c r="H161" s="215"/>
      <c r="I161" s="215"/>
      <c r="J161" s="215"/>
      <c r="K161" s="215"/>
      <c r="L161" s="216"/>
      <c r="M161" s="215"/>
      <c r="N161" s="215"/>
      <c r="O161" s="215"/>
      <c r="P161" s="215"/>
      <c r="Q161" s="217"/>
    </row>
    <row r="162" spans="1:17" ht="24.95" customHeight="1">
      <c r="A162" s="214"/>
      <c r="B162" s="215"/>
      <c r="C162" s="215"/>
      <c r="D162" s="216"/>
      <c r="E162" s="215"/>
      <c r="F162" s="215"/>
      <c r="G162" s="215"/>
      <c r="H162" s="215"/>
      <c r="I162" s="215"/>
      <c r="J162" s="215"/>
      <c r="K162" s="215"/>
      <c r="L162" s="216"/>
      <c r="M162" s="215"/>
      <c r="N162" s="215"/>
      <c r="O162" s="215"/>
      <c r="P162" s="215"/>
      <c r="Q162" s="217"/>
    </row>
    <row r="163" spans="1:17" ht="24.95" customHeight="1">
      <c r="A163" s="214"/>
      <c r="B163" s="215"/>
      <c r="C163" s="215"/>
      <c r="D163" s="216"/>
      <c r="E163" s="215"/>
      <c r="F163" s="215"/>
      <c r="G163" s="215"/>
      <c r="H163" s="215"/>
      <c r="I163" s="215"/>
      <c r="J163" s="215"/>
      <c r="K163" s="215"/>
      <c r="L163" s="216"/>
      <c r="M163" s="215"/>
      <c r="N163" s="215"/>
      <c r="O163" s="215"/>
      <c r="P163" s="215"/>
      <c r="Q163" s="217"/>
    </row>
    <row r="164" spans="1:17" ht="24.95" customHeight="1">
      <c r="A164" s="214"/>
      <c r="B164" s="215"/>
      <c r="C164" s="215"/>
      <c r="D164" s="216"/>
      <c r="E164" s="215"/>
      <c r="F164" s="215"/>
      <c r="G164" s="215"/>
      <c r="H164" s="215"/>
      <c r="I164" s="215"/>
      <c r="J164" s="215"/>
      <c r="K164" s="215"/>
      <c r="L164" s="216"/>
      <c r="M164" s="215"/>
      <c r="N164" s="215"/>
      <c r="O164" s="215"/>
      <c r="P164" s="215"/>
      <c r="Q164" s="217"/>
    </row>
    <row r="165" spans="1:17" ht="24.95" customHeight="1">
      <c r="A165" s="214"/>
      <c r="B165" s="215"/>
      <c r="C165" s="215"/>
      <c r="D165" s="216"/>
      <c r="E165" s="215"/>
      <c r="F165" s="215"/>
      <c r="G165" s="215"/>
      <c r="H165" s="215"/>
      <c r="I165" s="215"/>
      <c r="J165" s="215"/>
      <c r="K165" s="215"/>
      <c r="L165" s="216"/>
      <c r="M165" s="215"/>
      <c r="N165" s="215"/>
      <c r="O165" s="215"/>
      <c r="P165" s="215"/>
      <c r="Q165" s="217"/>
    </row>
    <row r="166" spans="1:17" ht="24.95" customHeight="1">
      <c r="A166" s="214"/>
      <c r="B166" s="215"/>
      <c r="C166" s="215"/>
      <c r="D166" s="216"/>
      <c r="E166" s="215"/>
      <c r="F166" s="215"/>
      <c r="G166" s="215"/>
      <c r="H166" s="215"/>
      <c r="I166" s="215"/>
      <c r="J166" s="215"/>
      <c r="K166" s="215"/>
      <c r="L166" s="216"/>
      <c r="M166" s="215"/>
      <c r="N166" s="215"/>
      <c r="O166" s="215"/>
      <c r="P166" s="215"/>
      <c r="Q166" s="217"/>
    </row>
    <row r="167" spans="1:17" ht="24.95" customHeight="1">
      <c r="A167" s="214"/>
      <c r="B167" s="215"/>
      <c r="C167" s="215"/>
      <c r="D167" s="216"/>
      <c r="E167" s="215"/>
      <c r="F167" s="215"/>
      <c r="G167" s="215"/>
      <c r="H167" s="215"/>
      <c r="I167" s="215"/>
      <c r="J167" s="215"/>
      <c r="K167" s="215"/>
      <c r="L167" s="216"/>
      <c r="M167" s="215"/>
      <c r="N167" s="215"/>
      <c r="O167" s="215"/>
      <c r="P167" s="215"/>
      <c r="Q167" s="217"/>
    </row>
    <row r="168" spans="1:17" ht="24.95" customHeight="1">
      <c r="A168" s="214"/>
      <c r="B168" s="215"/>
      <c r="C168" s="215"/>
      <c r="D168" s="216"/>
      <c r="E168" s="215"/>
      <c r="F168" s="215"/>
      <c r="G168" s="215"/>
      <c r="H168" s="215"/>
      <c r="I168" s="215"/>
      <c r="J168" s="215"/>
      <c r="K168" s="215"/>
      <c r="L168" s="216"/>
      <c r="M168" s="215"/>
      <c r="N168" s="215"/>
      <c r="O168" s="215"/>
      <c r="P168" s="215"/>
      <c r="Q168" s="217"/>
    </row>
    <row r="169" spans="1:17" ht="24.95" customHeight="1">
      <c r="A169" s="214"/>
      <c r="B169" s="215"/>
      <c r="C169" s="215"/>
      <c r="D169" s="216"/>
      <c r="E169" s="215"/>
      <c r="F169" s="215"/>
      <c r="G169" s="215"/>
      <c r="H169" s="215"/>
      <c r="I169" s="215"/>
      <c r="J169" s="215"/>
      <c r="K169" s="215"/>
      <c r="L169" s="216"/>
      <c r="M169" s="215"/>
      <c r="N169" s="215"/>
      <c r="O169" s="215"/>
      <c r="P169" s="215"/>
      <c r="Q169" s="217"/>
    </row>
    <row r="170" spans="1:17" ht="24.95" customHeight="1">
      <c r="A170" s="214"/>
      <c r="B170" s="215"/>
      <c r="C170" s="215"/>
      <c r="D170" s="216"/>
      <c r="E170" s="215"/>
      <c r="F170" s="215"/>
      <c r="G170" s="215"/>
      <c r="H170" s="215"/>
      <c r="I170" s="215"/>
      <c r="J170" s="215"/>
      <c r="K170" s="215"/>
      <c r="L170" s="216"/>
      <c r="M170" s="215"/>
      <c r="N170" s="215"/>
      <c r="O170" s="215"/>
      <c r="P170" s="215"/>
      <c r="Q170" s="217"/>
    </row>
    <row r="171" spans="1:17" ht="24.95" customHeight="1">
      <c r="A171" s="214"/>
      <c r="B171" s="215"/>
      <c r="C171" s="215"/>
      <c r="D171" s="216"/>
      <c r="E171" s="215"/>
      <c r="F171" s="215"/>
      <c r="G171" s="215"/>
      <c r="H171" s="215"/>
      <c r="I171" s="215"/>
      <c r="J171" s="215"/>
      <c r="K171" s="215"/>
      <c r="L171" s="216"/>
      <c r="M171" s="215"/>
      <c r="N171" s="215"/>
      <c r="O171" s="215"/>
      <c r="P171" s="215"/>
      <c r="Q171" s="217"/>
    </row>
    <row r="172" spans="1:17" ht="24.95" customHeight="1">
      <c r="A172" s="214"/>
      <c r="B172" s="215"/>
      <c r="C172" s="215"/>
      <c r="D172" s="216"/>
      <c r="E172" s="215"/>
      <c r="F172" s="215"/>
      <c r="G172" s="215"/>
      <c r="H172" s="215"/>
      <c r="I172" s="215"/>
      <c r="J172" s="215"/>
      <c r="K172" s="215"/>
      <c r="L172" s="216"/>
      <c r="M172" s="215"/>
      <c r="N172" s="215"/>
      <c r="O172" s="215"/>
      <c r="P172" s="215"/>
      <c r="Q172" s="217"/>
    </row>
    <row r="173" spans="1:17" ht="24.95" customHeight="1">
      <c r="A173" s="214"/>
      <c r="B173" s="215"/>
      <c r="C173" s="215"/>
      <c r="D173" s="216"/>
      <c r="E173" s="215"/>
      <c r="F173" s="215"/>
      <c r="G173" s="215"/>
      <c r="H173" s="215"/>
      <c r="I173" s="215"/>
      <c r="J173" s="215"/>
      <c r="K173" s="215"/>
      <c r="L173" s="216"/>
      <c r="M173" s="215"/>
      <c r="N173" s="215"/>
      <c r="O173" s="215"/>
      <c r="P173" s="215"/>
      <c r="Q173" s="217"/>
    </row>
    <row r="174" spans="1:17" ht="24.95" customHeight="1">
      <c r="A174" s="214"/>
      <c r="B174" s="215"/>
      <c r="C174" s="215"/>
      <c r="D174" s="216"/>
      <c r="E174" s="215"/>
      <c r="F174" s="215"/>
      <c r="G174" s="215"/>
      <c r="H174" s="215"/>
      <c r="I174" s="215"/>
      <c r="J174" s="215"/>
      <c r="K174" s="215"/>
      <c r="L174" s="216"/>
      <c r="M174" s="215"/>
      <c r="N174" s="215"/>
      <c r="O174" s="215"/>
      <c r="P174" s="215"/>
      <c r="Q174" s="217"/>
    </row>
    <row r="175" spans="1:17" ht="24.95" customHeight="1">
      <c r="A175" s="214"/>
      <c r="B175" s="215"/>
      <c r="C175" s="215"/>
      <c r="D175" s="216"/>
      <c r="E175" s="215"/>
      <c r="F175" s="215"/>
      <c r="G175" s="215"/>
      <c r="H175" s="215"/>
      <c r="I175" s="215"/>
      <c r="J175" s="215"/>
      <c r="K175" s="215"/>
      <c r="L175" s="216"/>
      <c r="M175" s="215"/>
      <c r="N175" s="215"/>
      <c r="O175" s="215"/>
      <c r="P175" s="215"/>
      <c r="Q175" s="217"/>
    </row>
    <row r="176" spans="1:17" ht="24.95" customHeight="1">
      <c r="A176" s="214"/>
      <c r="B176" s="215"/>
      <c r="C176" s="215"/>
      <c r="D176" s="216"/>
      <c r="E176" s="215"/>
      <c r="F176" s="215"/>
      <c r="G176" s="215"/>
      <c r="H176" s="215"/>
      <c r="I176" s="215"/>
      <c r="J176" s="215"/>
      <c r="K176" s="215"/>
      <c r="L176" s="216"/>
      <c r="M176" s="215"/>
      <c r="N176" s="215"/>
      <c r="O176" s="215"/>
      <c r="P176" s="215"/>
      <c r="Q176" s="217"/>
    </row>
    <row r="177" spans="1:17" ht="24.95" customHeight="1">
      <c r="A177" s="214"/>
      <c r="B177" s="215"/>
      <c r="C177" s="215"/>
      <c r="D177" s="216"/>
      <c r="E177" s="215"/>
      <c r="F177" s="215"/>
      <c r="G177" s="215"/>
      <c r="H177" s="215"/>
      <c r="I177" s="215"/>
      <c r="J177" s="215"/>
      <c r="K177" s="215"/>
      <c r="L177" s="216"/>
      <c r="M177" s="215"/>
      <c r="N177" s="215"/>
      <c r="O177" s="215"/>
      <c r="P177" s="215"/>
      <c r="Q177" s="217"/>
    </row>
    <row r="178" spans="1:17" ht="24.95" customHeight="1">
      <c r="A178" s="214"/>
      <c r="B178" s="215"/>
      <c r="C178" s="215"/>
      <c r="D178" s="216"/>
      <c r="E178" s="215"/>
      <c r="F178" s="215"/>
      <c r="G178" s="215"/>
      <c r="H178" s="215"/>
      <c r="I178" s="215"/>
      <c r="J178" s="215"/>
      <c r="K178" s="215"/>
      <c r="L178" s="216"/>
      <c r="M178" s="215"/>
      <c r="N178" s="215"/>
      <c r="O178" s="215"/>
      <c r="P178" s="215"/>
      <c r="Q178" s="217"/>
    </row>
    <row r="179" spans="1:17" ht="24.95" customHeight="1">
      <c r="A179" s="214"/>
      <c r="B179" s="215"/>
      <c r="C179" s="215"/>
      <c r="D179" s="216"/>
      <c r="E179" s="215"/>
      <c r="F179" s="215"/>
      <c r="G179" s="215"/>
      <c r="H179" s="215"/>
      <c r="I179" s="215"/>
      <c r="J179" s="215"/>
      <c r="K179" s="215"/>
      <c r="L179" s="216"/>
      <c r="M179" s="215"/>
      <c r="N179" s="215"/>
      <c r="O179" s="215"/>
      <c r="P179" s="215"/>
      <c r="Q179" s="217"/>
    </row>
    <row r="180" spans="1:17" ht="24.95" customHeight="1">
      <c r="A180" s="214"/>
      <c r="B180" s="215"/>
      <c r="C180" s="215"/>
      <c r="D180" s="216"/>
      <c r="E180" s="215"/>
      <c r="F180" s="215"/>
      <c r="G180" s="215"/>
      <c r="H180" s="215"/>
      <c r="I180" s="215"/>
      <c r="J180" s="215"/>
      <c r="K180" s="215"/>
      <c r="L180" s="216"/>
      <c r="M180" s="215"/>
      <c r="N180" s="215"/>
      <c r="O180" s="215"/>
      <c r="P180" s="215"/>
      <c r="Q180" s="217"/>
    </row>
    <row r="181" spans="1:17" ht="24.95" customHeight="1">
      <c r="A181" s="214"/>
      <c r="B181" s="215"/>
      <c r="C181" s="215"/>
      <c r="D181" s="216"/>
      <c r="E181" s="215"/>
      <c r="F181" s="215"/>
      <c r="G181" s="215"/>
      <c r="H181" s="215"/>
      <c r="I181" s="215"/>
      <c r="J181" s="215"/>
      <c r="K181" s="215"/>
      <c r="L181" s="216"/>
      <c r="M181" s="215"/>
      <c r="N181" s="215"/>
      <c r="O181" s="215"/>
      <c r="P181" s="215"/>
      <c r="Q181" s="217"/>
    </row>
    <row r="182" spans="1:17" ht="24.95" customHeight="1">
      <c r="A182" s="214"/>
      <c r="B182" s="215"/>
      <c r="C182" s="215"/>
      <c r="D182" s="216"/>
      <c r="E182" s="215"/>
      <c r="F182" s="215"/>
      <c r="G182" s="215"/>
      <c r="H182" s="215"/>
      <c r="I182" s="215"/>
      <c r="J182" s="215"/>
      <c r="K182" s="215"/>
      <c r="L182" s="216"/>
      <c r="M182" s="215"/>
      <c r="N182" s="215"/>
      <c r="O182" s="215"/>
      <c r="P182" s="215"/>
      <c r="Q182" s="217"/>
    </row>
    <row r="183" spans="1:17" ht="24.95" customHeight="1">
      <c r="A183" s="214"/>
      <c r="B183" s="215"/>
      <c r="C183" s="215"/>
      <c r="D183" s="216"/>
      <c r="E183" s="215"/>
      <c r="F183" s="215"/>
      <c r="G183" s="215"/>
      <c r="H183" s="215"/>
      <c r="I183" s="215"/>
      <c r="J183" s="215"/>
      <c r="K183" s="215"/>
      <c r="L183" s="216"/>
      <c r="M183" s="215"/>
      <c r="N183" s="215"/>
      <c r="O183" s="215"/>
      <c r="P183" s="215"/>
      <c r="Q183" s="217"/>
    </row>
    <row r="184" spans="1:17" ht="24.95" customHeight="1">
      <c r="A184" s="214"/>
      <c r="B184" s="215"/>
      <c r="C184" s="215"/>
      <c r="D184" s="216"/>
      <c r="E184" s="215"/>
      <c r="F184" s="215"/>
      <c r="G184" s="215"/>
      <c r="H184" s="215"/>
      <c r="I184" s="215"/>
      <c r="J184" s="215"/>
      <c r="K184" s="215"/>
      <c r="L184" s="216"/>
      <c r="M184" s="215"/>
      <c r="N184" s="215"/>
      <c r="O184" s="215"/>
      <c r="P184" s="215"/>
      <c r="Q184" s="217"/>
    </row>
    <row r="185" spans="1:17" ht="24.95" customHeight="1">
      <c r="A185" s="214"/>
      <c r="B185" s="215"/>
      <c r="C185" s="215"/>
      <c r="D185" s="216"/>
      <c r="E185" s="215"/>
      <c r="F185" s="215"/>
      <c r="G185" s="215"/>
      <c r="H185" s="215"/>
      <c r="I185" s="215"/>
      <c r="J185" s="215"/>
      <c r="K185" s="215"/>
      <c r="L185" s="216"/>
      <c r="M185" s="215"/>
      <c r="N185" s="215"/>
      <c r="O185" s="215"/>
      <c r="P185" s="215"/>
      <c r="Q185" s="217"/>
    </row>
    <row r="186" spans="1:17" ht="24.95" customHeight="1">
      <c r="A186" s="214"/>
      <c r="B186" s="215"/>
      <c r="C186" s="215"/>
      <c r="D186" s="216"/>
      <c r="E186" s="215"/>
      <c r="F186" s="215"/>
      <c r="G186" s="215"/>
      <c r="H186" s="215"/>
      <c r="I186" s="215"/>
      <c r="J186" s="215"/>
      <c r="K186" s="215"/>
      <c r="L186" s="216"/>
      <c r="M186" s="215"/>
      <c r="N186" s="215"/>
      <c r="O186" s="215"/>
      <c r="P186" s="215"/>
      <c r="Q186" s="217"/>
    </row>
    <row r="187" spans="1:17" ht="24.95" customHeight="1">
      <c r="A187" s="214"/>
      <c r="B187" s="215"/>
      <c r="C187" s="215"/>
      <c r="D187" s="216"/>
      <c r="E187" s="215"/>
      <c r="F187" s="215"/>
      <c r="G187" s="215"/>
      <c r="H187" s="215"/>
      <c r="I187" s="215"/>
      <c r="J187" s="215"/>
      <c r="K187" s="215"/>
      <c r="L187" s="216"/>
      <c r="M187" s="215"/>
      <c r="N187" s="215"/>
      <c r="O187" s="215"/>
      <c r="P187" s="215"/>
      <c r="Q187" s="217"/>
    </row>
    <row r="188" spans="1:17" ht="24.95" customHeight="1">
      <c r="A188" s="214"/>
      <c r="B188" s="215"/>
      <c r="C188" s="215"/>
      <c r="D188" s="216"/>
      <c r="E188" s="215"/>
      <c r="F188" s="215"/>
      <c r="G188" s="215"/>
      <c r="H188" s="215"/>
      <c r="I188" s="215"/>
      <c r="J188" s="215"/>
      <c r="K188" s="215"/>
      <c r="L188" s="216"/>
      <c r="M188" s="215"/>
      <c r="N188" s="215"/>
      <c r="O188" s="215"/>
      <c r="P188" s="215"/>
      <c r="Q188" s="217"/>
    </row>
    <row r="189" spans="1:17" ht="24.95" customHeight="1">
      <c r="A189" s="214"/>
      <c r="B189" s="215"/>
      <c r="C189" s="215"/>
      <c r="D189" s="216"/>
      <c r="E189" s="215"/>
      <c r="F189" s="215"/>
      <c r="G189" s="215"/>
      <c r="H189" s="215"/>
      <c r="I189" s="215"/>
      <c r="J189" s="215"/>
      <c r="K189" s="215"/>
      <c r="L189" s="216"/>
      <c r="M189" s="215"/>
      <c r="N189" s="215"/>
      <c r="O189" s="215"/>
      <c r="P189" s="215"/>
      <c r="Q189" s="217"/>
    </row>
    <row r="190" spans="1:17" ht="24.95" customHeight="1">
      <c r="A190" s="214"/>
      <c r="B190" s="215"/>
      <c r="C190" s="215"/>
      <c r="D190" s="216"/>
      <c r="E190" s="215"/>
      <c r="F190" s="215"/>
      <c r="G190" s="215"/>
      <c r="H190" s="215"/>
      <c r="I190" s="215"/>
      <c r="J190" s="215"/>
      <c r="K190" s="215"/>
      <c r="L190" s="216"/>
      <c r="M190" s="215"/>
      <c r="N190" s="215"/>
      <c r="O190" s="215"/>
      <c r="P190" s="215"/>
      <c r="Q190" s="217"/>
    </row>
    <row r="191" spans="1:17" ht="24.95" customHeight="1">
      <c r="A191" s="214"/>
      <c r="B191" s="215"/>
      <c r="C191" s="215"/>
      <c r="D191" s="216"/>
      <c r="E191" s="215"/>
      <c r="F191" s="215"/>
      <c r="G191" s="215"/>
      <c r="H191" s="215"/>
      <c r="I191" s="215"/>
      <c r="J191" s="215"/>
      <c r="K191" s="215"/>
      <c r="L191" s="216"/>
      <c r="M191" s="215"/>
      <c r="N191" s="215"/>
      <c r="O191" s="215"/>
      <c r="P191" s="215"/>
      <c r="Q191" s="217"/>
    </row>
    <row r="192" spans="1:17" ht="24.95" customHeight="1">
      <c r="A192" s="214"/>
      <c r="B192" s="215"/>
      <c r="C192" s="215"/>
      <c r="D192" s="216"/>
      <c r="E192" s="215"/>
      <c r="F192" s="215"/>
      <c r="G192" s="215"/>
      <c r="H192" s="215"/>
      <c r="I192" s="215"/>
      <c r="J192" s="215"/>
      <c r="K192" s="215"/>
      <c r="L192" s="216"/>
      <c r="M192" s="215"/>
      <c r="N192" s="215"/>
      <c r="O192" s="215"/>
      <c r="P192" s="215"/>
      <c r="Q192" s="217"/>
    </row>
    <row r="193" spans="1:17" ht="24.95" customHeight="1">
      <c r="A193" s="214"/>
      <c r="B193" s="215"/>
      <c r="C193" s="215"/>
      <c r="D193" s="216"/>
      <c r="E193" s="215"/>
      <c r="F193" s="215"/>
      <c r="G193" s="215"/>
      <c r="H193" s="215"/>
      <c r="I193" s="215"/>
      <c r="J193" s="215"/>
      <c r="K193" s="215"/>
      <c r="L193" s="216"/>
      <c r="M193" s="215"/>
      <c r="N193" s="215"/>
      <c r="O193" s="215"/>
      <c r="P193" s="215"/>
      <c r="Q193" s="217"/>
    </row>
    <row r="194" spans="1:17" ht="24.95" customHeight="1">
      <c r="A194" s="214"/>
      <c r="B194" s="215"/>
      <c r="C194" s="215"/>
      <c r="D194" s="216"/>
      <c r="E194" s="215"/>
      <c r="F194" s="215"/>
      <c r="G194" s="215"/>
      <c r="H194" s="215"/>
      <c r="I194" s="215"/>
      <c r="J194" s="215"/>
      <c r="K194" s="215"/>
      <c r="L194" s="216"/>
      <c r="M194" s="215"/>
      <c r="N194" s="215"/>
      <c r="O194" s="215"/>
      <c r="P194" s="215"/>
      <c r="Q194" s="217"/>
    </row>
    <row r="195" spans="1:17" ht="24.95" customHeight="1">
      <c r="A195" s="214"/>
      <c r="B195" s="215"/>
      <c r="C195" s="215"/>
      <c r="D195" s="216"/>
      <c r="E195" s="215"/>
      <c r="F195" s="215"/>
      <c r="G195" s="215"/>
      <c r="H195" s="215"/>
      <c r="I195" s="215"/>
      <c r="J195" s="215"/>
      <c r="K195" s="215"/>
      <c r="L195" s="216"/>
      <c r="M195" s="215"/>
      <c r="N195" s="215"/>
      <c r="O195" s="215"/>
      <c r="P195" s="215"/>
      <c r="Q195" s="217"/>
    </row>
    <row r="196" spans="1:17" ht="24.95" customHeight="1">
      <c r="A196" s="214"/>
      <c r="B196" s="215"/>
      <c r="C196" s="215"/>
      <c r="D196" s="216"/>
      <c r="E196" s="215"/>
      <c r="F196" s="215"/>
      <c r="G196" s="215"/>
      <c r="H196" s="215"/>
      <c r="I196" s="215"/>
      <c r="J196" s="215"/>
      <c r="K196" s="215"/>
      <c r="L196" s="216"/>
      <c r="M196" s="215"/>
      <c r="N196" s="215"/>
      <c r="O196" s="215"/>
      <c r="P196" s="215"/>
      <c r="Q196" s="217"/>
    </row>
    <row r="197" spans="1:17" ht="24.95" customHeight="1">
      <c r="A197" s="214"/>
      <c r="B197" s="215"/>
      <c r="C197" s="215"/>
      <c r="D197" s="216"/>
      <c r="E197" s="215"/>
      <c r="F197" s="215"/>
      <c r="G197" s="215"/>
      <c r="H197" s="215"/>
      <c r="I197" s="215"/>
      <c r="J197" s="215"/>
      <c r="K197" s="215"/>
      <c r="L197" s="216"/>
      <c r="M197" s="215"/>
      <c r="N197" s="215"/>
      <c r="O197" s="215"/>
      <c r="P197" s="215"/>
      <c r="Q197" s="217"/>
    </row>
    <row r="198" spans="1:17" ht="24.95" customHeight="1">
      <c r="A198" s="214"/>
      <c r="B198" s="215"/>
      <c r="C198" s="215"/>
      <c r="D198" s="216"/>
      <c r="E198" s="215"/>
      <c r="F198" s="215"/>
      <c r="G198" s="215"/>
      <c r="H198" s="215"/>
      <c r="I198" s="215"/>
      <c r="J198" s="215"/>
      <c r="K198" s="215"/>
      <c r="L198" s="216"/>
      <c r="M198" s="215"/>
      <c r="N198" s="215"/>
      <c r="O198" s="215"/>
      <c r="P198" s="215"/>
      <c r="Q198" s="217"/>
    </row>
    <row r="199" spans="1:17" ht="24.95" customHeight="1">
      <c r="A199" s="214"/>
      <c r="B199" s="215"/>
      <c r="C199" s="215"/>
      <c r="D199" s="216"/>
      <c r="E199" s="215"/>
      <c r="F199" s="215"/>
      <c r="G199" s="215"/>
      <c r="H199" s="215"/>
      <c r="I199" s="215"/>
      <c r="J199" s="215"/>
      <c r="K199" s="215"/>
      <c r="L199" s="216"/>
      <c r="M199" s="215"/>
      <c r="N199" s="215"/>
      <c r="O199" s="215"/>
      <c r="P199" s="215"/>
      <c r="Q199" s="217"/>
    </row>
    <row r="200" spans="1:17" ht="24.95" customHeight="1">
      <c r="A200" s="214"/>
      <c r="B200" s="215"/>
      <c r="C200" s="215"/>
      <c r="D200" s="216"/>
      <c r="E200" s="215"/>
      <c r="F200" s="215"/>
      <c r="G200" s="215"/>
      <c r="H200" s="215"/>
      <c r="I200" s="215"/>
      <c r="J200" s="215"/>
      <c r="K200" s="215"/>
      <c r="L200" s="216"/>
      <c r="M200" s="215"/>
      <c r="N200" s="215"/>
      <c r="O200" s="215"/>
      <c r="P200" s="215"/>
      <c r="Q200" s="217"/>
    </row>
    <row r="201" spans="1:17" ht="24.95" customHeight="1">
      <c r="A201" s="214"/>
      <c r="B201" s="215"/>
      <c r="C201" s="215"/>
      <c r="D201" s="216"/>
      <c r="E201" s="215"/>
      <c r="F201" s="215"/>
      <c r="G201" s="215"/>
      <c r="H201" s="215"/>
      <c r="I201" s="215"/>
      <c r="J201" s="215"/>
      <c r="K201" s="215"/>
      <c r="L201" s="216"/>
      <c r="M201" s="215"/>
      <c r="N201" s="215"/>
      <c r="O201" s="215"/>
      <c r="P201" s="215"/>
      <c r="Q201" s="217"/>
    </row>
    <row r="202" spans="1:17" ht="24.95" customHeight="1">
      <c r="A202" s="214"/>
      <c r="B202" s="215"/>
      <c r="C202" s="215"/>
      <c r="D202" s="216"/>
      <c r="E202" s="215"/>
      <c r="F202" s="215"/>
      <c r="G202" s="215"/>
      <c r="H202" s="215"/>
      <c r="I202" s="215"/>
      <c r="J202" s="215"/>
      <c r="K202" s="215"/>
      <c r="L202" s="216"/>
      <c r="M202" s="215"/>
      <c r="N202" s="215"/>
      <c r="O202" s="215"/>
      <c r="P202" s="215"/>
      <c r="Q202" s="217"/>
    </row>
    <row r="203" spans="1:17" ht="24.95" customHeight="1">
      <c r="A203" s="214"/>
      <c r="B203" s="215"/>
      <c r="C203" s="215"/>
      <c r="D203" s="216"/>
      <c r="E203" s="215"/>
      <c r="F203" s="215"/>
      <c r="G203" s="215"/>
      <c r="H203" s="215"/>
      <c r="I203" s="215"/>
      <c r="J203" s="215"/>
      <c r="K203" s="215"/>
      <c r="L203" s="216"/>
      <c r="M203" s="215"/>
      <c r="N203" s="215"/>
      <c r="O203" s="215"/>
      <c r="P203" s="215"/>
      <c r="Q203" s="217"/>
    </row>
    <row r="204" spans="1:17" ht="24.95" customHeight="1">
      <c r="A204" s="214"/>
      <c r="B204" s="215"/>
      <c r="C204" s="215"/>
      <c r="D204" s="216"/>
      <c r="E204" s="215"/>
      <c r="F204" s="215"/>
      <c r="G204" s="215"/>
      <c r="H204" s="215"/>
      <c r="I204" s="215"/>
      <c r="J204" s="215"/>
      <c r="K204" s="215"/>
      <c r="L204" s="216"/>
      <c r="M204" s="215"/>
      <c r="N204" s="215"/>
      <c r="O204" s="215"/>
      <c r="P204" s="215"/>
      <c r="Q204" s="217"/>
    </row>
    <row r="205" spans="1:17" ht="24.95" customHeight="1">
      <c r="A205" s="214"/>
      <c r="B205" s="215"/>
      <c r="C205" s="215"/>
      <c r="D205" s="216"/>
      <c r="E205" s="215"/>
      <c r="F205" s="215"/>
      <c r="G205" s="215"/>
      <c r="H205" s="215"/>
      <c r="I205" s="215"/>
      <c r="J205" s="215"/>
      <c r="K205" s="215"/>
      <c r="L205" s="216"/>
      <c r="M205" s="215"/>
      <c r="N205" s="215"/>
      <c r="O205" s="215"/>
      <c r="P205" s="215"/>
      <c r="Q205" s="217"/>
    </row>
    <row r="206" spans="1:17" ht="24.95" customHeight="1">
      <c r="A206" s="214"/>
      <c r="B206" s="215"/>
      <c r="C206" s="215"/>
      <c r="D206" s="216"/>
      <c r="E206" s="215"/>
      <c r="F206" s="215"/>
      <c r="G206" s="215"/>
      <c r="H206" s="215"/>
      <c r="I206" s="215"/>
      <c r="J206" s="215"/>
      <c r="K206" s="215"/>
      <c r="L206" s="216"/>
      <c r="M206" s="215"/>
      <c r="N206" s="215"/>
      <c r="O206" s="215"/>
      <c r="P206" s="215"/>
      <c r="Q206" s="217"/>
    </row>
    <row r="207" spans="1:17" ht="24.95" customHeight="1">
      <c r="A207" s="214"/>
      <c r="B207" s="215"/>
      <c r="C207" s="215"/>
      <c r="D207" s="216"/>
      <c r="E207" s="215"/>
      <c r="F207" s="215"/>
      <c r="G207" s="215"/>
      <c r="H207" s="215"/>
      <c r="I207" s="215"/>
      <c r="J207" s="215"/>
      <c r="K207" s="215"/>
      <c r="L207" s="216"/>
      <c r="M207" s="215"/>
      <c r="N207" s="215"/>
      <c r="O207" s="215"/>
      <c r="P207" s="215"/>
      <c r="Q207" s="217"/>
    </row>
    <row r="208" spans="1:17" ht="24.95" customHeight="1">
      <c r="A208" s="214"/>
      <c r="B208" s="215"/>
      <c r="C208" s="215"/>
      <c r="D208" s="216"/>
      <c r="E208" s="215"/>
      <c r="F208" s="215"/>
      <c r="G208" s="215"/>
      <c r="H208" s="215"/>
      <c r="I208" s="215"/>
      <c r="J208" s="215"/>
      <c r="K208" s="215"/>
      <c r="L208" s="216"/>
      <c r="M208" s="215"/>
      <c r="N208" s="215"/>
      <c r="O208" s="215"/>
      <c r="P208" s="215"/>
      <c r="Q208" s="217"/>
    </row>
    <row r="209" spans="1:17" ht="24.95" customHeight="1">
      <c r="A209" s="214"/>
      <c r="B209" s="215"/>
      <c r="C209" s="215"/>
      <c r="D209" s="216"/>
      <c r="E209" s="215"/>
      <c r="F209" s="215"/>
      <c r="G209" s="215"/>
      <c r="H209" s="215"/>
      <c r="I209" s="215"/>
      <c r="J209" s="215"/>
      <c r="K209" s="215"/>
      <c r="L209" s="216"/>
      <c r="M209" s="215"/>
      <c r="N209" s="215"/>
      <c r="O209" s="215"/>
      <c r="P209" s="215"/>
      <c r="Q209" s="217"/>
    </row>
    <row r="210" spans="1:17" ht="24.95" customHeight="1">
      <c r="A210" s="214"/>
      <c r="B210" s="215"/>
      <c r="C210" s="215"/>
      <c r="D210" s="216"/>
      <c r="E210" s="215"/>
      <c r="F210" s="215"/>
      <c r="G210" s="215"/>
      <c r="H210" s="215"/>
      <c r="I210" s="215"/>
      <c r="J210" s="215"/>
      <c r="K210" s="215"/>
      <c r="L210" s="216"/>
      <c r="M210" s="215"/>
      <c r="N210" s="215"/>
      <c r="O210" s="215"/>
      <c r="P210" s="215"/>
      <c r="Q210" s="217"/>
    </row>
    <row r="211" spans="1:17" ht="24.95" customHeight="1">
      <c r="A211" s="214"/>
      <c r="B211" s="215"/>
      <c r="C211" s="215"/>
      <c r="D211" s="216"/>
      <c r="E211" s="215"/>
      <c r="F211" s="215"/>
      <c r="G211" s="215"/>
      <c r="H211" s="215"/>
      <c r="I211" s="215"/>
      <c r="J211" s="215"/>
      <c r="K211" s="215"/>
      <c r="L211" s="216"/>
      <c r="M211" s="215"/>
      <c r="N211" s="215"/>
      <c r="O211" s="215"/>
      <c r="P211" s="215"/>
      <c r="Q211" s="217"/>
    </row>
    <row r="212" spans="1:17" ht="24.95" customHeight="1">
      <c r="A212" s="214"/>
      <c r="B212" s="215"/>
      <c r="C212" s="215"/>
      <c r="D212" s="216"/>
      <c r="E212" s="215"/>
      <c r="F212" s="215"/>
      <c r="G212" s="215"/>
      <c r="H212" s="215"/>
      <c r="I212" s="215"/>
      <c r="J212" s="215"/>
      <c r="K212" s="215"/>
      <c r="L212" s="216"/>
      <c r="M212" s="215"/>
      <c r="N212" s="215"/>
      <c r="O212" s="215"/>
      <c r="P212" s="215"/>
      <c r="Q212" s="217"/>
    </row>
    <row r="213" spans="1:17" ht="24.95" customHeight="1">
      <c r="A213" s="214"/>
      <c r="B213" s="215"/>
      <c r="C213" s="215"/>
      <c r="D213" s="216"/>
      <c r="E213" s="215"/>
      <c r="F213" s="215"/>
      <c r="G213" s="215"/>
      <c r="H213" s="215"/>
      <c r="I213" s="215"/>
      <c r="J213" s="215"/>
      <c r="K213" s="215"/>
      <c r="L213" s="216"/>
      <c r="M213" s="215"/>
      <c r="N213" s="215"/>
      <c r="O213" s="215"/>
      <c r="P213" s="215"/>
      <c r="Q213" s="217"/>
    </row>
    <row r="214" spans="1:17" ht="24.95" customHeight="1">
      <c r="A214" s="214"/>
      <c r="B214" s="215"/>
      <c r="C214" s="215"/>
      <c r="D214" s="216"/>
      <c r="E214" s="215"/>
      <c r="F214" s="215"/>
      <c r="G214" s="215"/>
      <c r="H214" s="215"/>
      <c r="I214" s="215"/>
      <c r="J214" s="215"/>
      <c r="K214" s="215"/>
      <c r="L214" s="216"/>
      <c r="M214" s="215"/>
      <c r="N214" s="215"/>
      <c r="O214" s="215"/>
      <c r="P214" s="215"/>
      <c r="Q214" s="217"/>
    </row>
    <row r="215" spans="1:17" ht="24.95" customHeight="1">
      <c r="A215" s="214"/>
      <c r="B215" s="215"/>
      <c r="C215" s="215"/>
      <c r="D215" s="216"/>
      <c r="E215" s="215"/>
      <c r="F215" s="215"/>
      <c r="G215" s="215"/>
      <c r="H215" s="215"/>
      <c r="I215" s="215"/>
      <c r="J215" s="215"/>
      <c r="K215" s="215"/>
      <c r="L215" s="216"/>
      <c r="M215" s="215"/>
      <c r="N215" s="215"/>
      <c r="O215" s="215"/>
      <c r="P215" s="215"/>
      <c r="Q215" s="217"/>
    </row>
    <row r="216" spans="1:17" ht="24.95" customHeight="1">
      <c r="A216" s="214"/>
      <c r="B216" s="215"/>
      <c r="C216" s="215"/>
      <c r="D216" s="216"/>
      <c r="E216" s="215"/>
      <c r="F216" s="215"/>
      <c r="G216" s="215"/>
      <c r="H216" s="215"/>
      <c r="I216" s="215"/>
      <c r="J216" s="215"/>
      <c r="K216" s="215"/>
      <c r="L216" s="216"/>
      <c r="M216" s="215"/>
      <c r="N216" s="215"/>
      <c r="O216" s="215"/>
      <c r="P216" s="215"/>
      <c r="Q216" s="217"/>
    </row>
    <row r="217" spans="1:17" ht="24.95" customHeight="1">
      <c r="A217" s="214"/>
      <c r="B217" s="215"/>
      <c r="C217" s="215"/>
      <c r="D217" s="216"/>
      <c r="E217" s="215"/>
      <c r="F217" s="215"/>
      <c r="G217" s="215"/>
      <c r="H217" s="215"/>
      <c r="I217" s="215"/>
      <c r="J217" s="215"/>
      <c r="K217" s="215"/>
      <c r="L217" s="216"/>
      <c r="M217" s="215"/>
      <c r="N217" s="215"/>
      <c r="O217" s="215"/>
      <c r="P217" s="215"/>
      <c r="Q217" s="217"/>
    </row>
    <row r="218" spans="1:17" ht="24.95" customHeight="1">
      <c r="A218" s="214"/>
      <c r="B218" s="215"/>
      <c r="C218" s="215"/>
      <c r="D218" s="216"/>
      <c r="E218" s="215"/>
      <c r="F218" s="215"/>
      <c r="G218" s="215"/>
      <c r="H218" s="215"/>
      <c r="I218" s="215"/>
      <c r="J218" s="215"/>
      <c r="K218" s="215"/>
      <c r="L218" s="216"/>
      <c r="M218" s="215"/>
      <c r="N218" s="215"/>
      <c r="O218" s="215"/>
      <c r="P218" s="215"/>
      <c r="Q218" s="217"/>
    </row>
    <row r="219" spans="1:17" ht="24.95" customHeight="1">
      <c r="A219" s="214"/>
      <c r="B219" s="215"/>
      <c r="C219" s="215"/>
      <c r="D219" s="216"/>
      <c r="E219" s="215"/>
      <c r="F219" s="215"/>
      <c r="G219" s="215"/>
      <c r="H219" s="215"/>
      <c r="I219" s="215"/>
      <c r="J219" s="215"/>
      <c r="K219" s="215"/>
      <c r="L219" s="216"/>
      <c r="M219" s="215"/>
      <c r="N219" s="215"/>
      <c r="O219" s="215"/>
      <c r="P219" s="215"/>
      <c r="Q219" s="217"/>
    </row>
    <row r="220" spans="1:17" ht="24.95" customHeight="1">
      <c r="A220" s="214"/>
      <c r="B220" s="215"/>
      <c r="C220" s="215"/>
      <c r="D220" s="216"/>
      <c r="E220" s="215"/>
      <c r="F220" s="215"/>
      <c r="G220" s="215"/>
      <c r="H220" s="215"/>
      <c r="I220" s="215"/>
      <c r="J220" s="215"/>
      <c r="K220" s="215"/>
      <c r="L220" s="216"/>
      <c r="M220" s="215"/>
      <c r="N220" s="215"/>
      <c r="O220" s="215"/>
      <c r="P220" s="215"/>
      <c r="Q220" s="217"/>
    </row>
    <row r="221" spans="1:17" ht="24.95" customHeight="1">
      <c r="A221" s="214"/>
      <c r="B221" s="215"/>
      <c r="C221" s="215"/>
      <c r="D221" s="216"/>
      <c r="E221" s="215"/>
      <c r="F221" s="215"/>
      <c r="G221" s="215"/>
      <c r="H221" s="215"/>
      <c r="I221" s="215"/>
      <c r="J221" s="215"/>
      <c r="K221" s="215"/>
      <c r="L221" s="216"/>
      <c r="M221" s="215"/>
      <c r="N221" s="215"/>
      <c r="O221" s="215"/>
      <c r="P221" s="215"/>
      <c r="Q221" s="217"/>
    </row>
    <row r="222" spans="1:17" ht="24.95" customHeight="1">
      <c r="A222" s="214"/>
      <c r="B222" s="215"/>
      <c r="C222" s="215"/>
      <c r="D222" s="216"/>
      <c r="E222" s="215"/>
      <c r="F222" s="215"/>
      <c r="G222" s="215"/>
      <c r="H222" s="215"/>
      <c r="I222" s="215"/>
      <c r="J222" s="215"/>
      <c r="K222" s="215"/>
      <c r="L222" s="216"/>
      <c r="M222" s="215"/>
      <c r="N222" s="215"/>
      <c r="O222" s="215"/>
      <c r="P222" s="215"/>
      <c r="Q222" s="217"/>
    </row>
    <row r="223" spans="1:17" ht="24.95" customHeight="1">
      <c r="A223" s="214"/>
      <c r="B223" s="215"/>
      <c r="C223" s="215"/>
      <c r="D223" s="216"/>
      <c r="E223" s="215"/>
      <c r="F223" s="215"/>
      <c r="G223" s="215"/>
      <c r="H223" s="215"/>
      <c r="I223" s="215"/>
      <c r="J223" s="215"/>
      <c r="K223" s="215"/>
      <c r="L223" s="216"/>
      <c r="M223" s="215"/>
      <c r="N223" s="215"/>
      <c r="O223" s="215"/>
      <c r="P223" s="215"/>
      <c r="Q223" s="217"/>
    </row>
    <row r="224" spans="1:17" ht="24.95" customHeight="1">
      <c r="A224" s="214"/>
      <c r="B224" s="215"/>
      <c r="C224" s="215"/>
      <c r="D224" s="216"/>
      <c r="E224" s="215"/>
      <c r="F224" s="215"/>
      <c r="G224" s="215"/>
      <c r="H224" s="215"/>
      <c r="I224" s="215"/>
      <c r="J224" s="215"/>
      <c r="K224" s="215"/>
      <c r="L224" s="216"/>
      <c r="M224" s="215"/>
      <c r="N224" s="215"/>
      <c r="O224" s="215"/>
      <c r="P224" s="215"/>
      <c r="Q224" s="217"/>
    </row>
    <row r="225" spans="1:17" ht="24.95" customHeight="1">
      <c r="A225" s="214"/>
      <c r="B225" s="215"/>
      <c r="C225" s="215"/>
      <c r="D225" s="216"/>
      <c r="E225" s="215"/>
      <c r="F225" s="215"/>
      <c r="G225" s="215"/>
      <c r="H225" s="215"/>
      <c r="I225" s="215"/>
      <c r="J225" s="215"/>
      <c r="K225" s="215"/>
      <c r="L225" s="216"/>
      <c r="M225" s="215"/>
      <c r="N225" s="215"/>
      <c r="O225" s="215"/>
      <c r="P225" s="215"/>
      <c r="Q225" s="217"/>
    </row>
    <row r="226" spans="1:17" ht="24.95" customHeight="1">
      <c r="A226" s="214"/>
      <c r="B226" s="215"/>
      <c r="C226" s="215"/>
      <c r="D226" s="216"/>
      <c r="E226" s="215"/>
      <c r="F226" s="215"/>
      <c r="G226" s="215"/>
      <c r="H226" s="215"/>
      <c r="I226" s="215"/>
      <c r="J226" s="215"/>
      <c r="K226" s="215"/>
      <c r="L226" s="216"/>
      <c r="M226" s="215"/>
      <c r="N226" s="215"/>
      <c r="O226" s="215"/>
      <c r="P226" s="215"/>
      <c r="Q226" s="217"/>
    </row>
    <row r="227" spans="1:17" ht="24.95" customHeight="1">
      <c r="A227" s="214"/>
      <c r="B227" s="215"/>
      <c r="C227" s="215"/>
      <c r="D227" s="216"/>
      <c r="E227" s="215"/>
      <c r="F227" s="215"/>
      <c r="G227" s="215"/>
      <c r="H227" s="215"/>
      <c r="I227" s="215"/>
      <c r="J227" s="215"/>
      <c r="K227" s="215"/>
      <c r="L227" s="216"/>
      <c r="M227" s="215"/>
      <c r="N227" s="215"/>
      <c r="O227" s="215"/>
      <c r="P227" s="215"/>
      <c r="Q227" s="217"/>
    </row>
    <row r="228" spans="1:17" ht="24.95" customHeight="1">
      <c r="A228" s="214"/>
      <c r="B228" s="215"/>
      <c r="C228" s="215"/>
      <c r="D228" s="216"/>
      <c r="E228" s="215"/>
      <c r="F228" s="215"/>
      <c r="G228" s="215"/>
      <c r="H228" s="215"/>
      <c r="I228" s="215"/>
      <c r="J228" s="215"/>
      <c r="K228" s="215"/>
      <c r="L228" s="216"/>
      <c r="M228" s="215"/>
      <c r="N228" s="215"/>
      <c r="O228" s="215"/>
      <c r="P228" s="215"/>
      <c r="Q228" s="217"/>
    </row>
    <row r="229" spans="1:17" ht="24.95" customHeight="1">
      <c r="A229" s="214"/>
      <c r="B229" s="215"/>
      <c r="C229" s="215"/>
      <c r="D229" s="216"/>
      <c r="E229" s="215"/>
      <c r="F229" s="215"/>
      <c r="G229" s="215"/>
      <c r="H229" s="215"/>
      <c r="I229" s="215"/>
      <c r="J229" s="215"/>
      <c r="K229" s="215"/>
      <c r="L229" s="216"/>
      <c r="M229" s="215"/>
      <c r="N229" s="215"/>
      <c r="O229" s="215"/>
      <c r="P229" s="215"/>
      <c r="Q229" s="217"/>
    </row>
    <row r="230" spans="1:17" ht="24.95" customHeight="1">
      <c r="A230" s="214"/>
      <c r="B230" s="215"/>
      <c r="C230" s="215"/>
      <c r="D230" s="216"/>
      <c r="E230" s="215"/>
      <c r="F230" s="215"/>
      <c r="G230" s="215"/>
      <c r="H230" s="215"/>
      <c r="I230" s="215"/>
      <c r="J230" s="215"/>
      <c r="K230" s="215"/>
      <c r="L230" s="216"/>
      <c r="M230" s="215"/>
      <c r="N230" s="215"/>
      <c r="O230" s="215"/>
      <c r="P230" s="215"/>
      <c r="Q230" s="217"/>
    </row>
    <row r="231" spans="1:17" ht="24.95" customHeight="1">
      <c r="A231" s="214"/>
      <c r="B231" s="215"/>
      <c r="C231" s="215"/>
      <c r="D231" s="216"/>
      <c r="E231" s="215"/>
      <c r="F231" s="215"/>
      <c r="G231" s="215"/>
      <c r="H231" s="215"/>
      <c r="I231" s="215"/>
      <c r="J231" s="215"/>
      <c r="K231" s="215"/>
      <c r="L231" s="216"/>
      <c r="M231" s="215"/>
      <c r="N231" s="215"/>
      <c r="O231" s="215"/>
      <c r="P231" s="215"/>
      <c r="Q231" s="217"/>
    </row>
    <row r="232" spans="1:17" ht="24.95" customHeight="1">
      <c r="A232" s="214"/>
      <c r="B232" s="215"/>
      <c r="C232" s="215"/>
      <c r="D232" s="216"/>
      <c r="E232" s="215"/>
      <c r="F232" s="215"/>
      <c r="G232" s="215"/>
      <c r="H232" s="215"/>
      <c r="I232" s="215"/>
      <c r="J232" s="215"/>
      <c r="K232" s="215"/>
      <c r="L232" s="216"/>
      <c r="M232" s="215"/>
      <c r="N232" s="215"/>
      <c r="O232" s="215"/>
      <c r="P232" s="215"/>
      <c r="Q232" s="217"/>
    </row>
    <row r="233" spans="1:17" ht="24.95" customHeight="1">
      <c r="A233" s="214"/>
      <c r="B233" s="215"/>
      <c r="C233" s="215"/>
      <c r="D233" s="216"/>
      <c r="E233" s="215"/>
      <c r="F233" s="215"/>
      <c r="G233" s="215"/>
      <c r="H233" s="215"/>
      <c r="I233" s="215"/>
      <c r="J233" s="215"/>
      <c r="K233" s="215"/>
      <c r="L233" s="216"/>
      <c r="M233" s="215"/>
      <c r="N233" s="215"/>
      <c r="O233" s="215"/>
      <c r="P233" s="215"/>
      <c r="Q233" s="217"/>
    </row>
    <row r="234" spans="1:17" ht="24.95" customHeight="1">
      <c r="A234" s="214"/>
      <c r="B234" s="215"/>
      <c r="C234" s="215"/>
      <c r="D234" s="216"/>
      <c r="E234" s="215"/>
      <c r="F234" s="215"/>
      <c r="G234" s="215"/>
      <c r="H234" s="215"/>
      <c r="I234" s="215"/>
      <c r="J234" s="215"/>
      <c r="K234" s="215"/>
      <c r="L234" s="216"/>
      <c r="M234" s="215"/>
      <c r="N234" s="215"/>
      <c r="O234" s="215"/>
      <c r="P234" s="215"/>
      <c r="Q234" s="217"/>
    </row>
    <row r="235" spans="1:17" ht="24.95" customHeight="1">
      <c r="A235" s="214"/>
      <c r="B235" s="215"/>
      <c r="C235" s="215"/>
      <c r="D235" s="216"/>
      <c r="E235" s="215"/>
      <c r="F235" s="215"/>
      <c r="G235" s="215"/>
      <c r="H235" s="215"/>
      <c r="I235" s="215"/>
      <c r="J235" s="215"/>
      <c r="K235" s="215"/>
      <c r="L235" s="216"/>
      <c r="M235" s="215"/>
      <c r="N235" s="215"/>
      <c r="O235" s="215"/>
      <c r="P235" s="215"/>
      <c r="Q235" s="217"/>
    </row>
    <row r="236" spans="1:17" ht="24.95" customHeight="1">
      <c r="A236" s="214"/>
      <c r="B236" s="215"/>
      <c r="C236" s="215"/>
      <c r="D236" s="216"/>
      <c r="E236" s="215"/>
      <c r="F236" s="215"/>
      <c r="G236" s="215"/>
      <c r="H236" s="215"/>
      <c r="I236" s="215"/>
      <c r="J236" s="215"/>
      <c r="K236" s="215"/>
      <c r="L236" s="216"/>
      <c r="M236" s="215"/>
      <c r="N236" s="215"/>
      <c r="O236" s="215"/>
      <c r="P236" s="215"/>
      <c r="Q236" s="217"/>
    </row>
    <row r="237" spans="1:17" ht="24.95" customHeight="1">
      <c r="A237" s="214"/>
      <c r="B237" s="215"/>
      <c r="C237" s="215"/>
      <c r="D237" s="216"/>
      <c r="E237" s="215"/>
      <c r="F237" s="215"/>
      <c r="G237" s="215"/>
      <c r="H237" s="215"/>
      <c r="I237" s="215"/>
      <c r="J237" s="215"/>
      <c r="K237" s="215"/>
      <c r="L237" s="216"/>
      <c r="M237" s="215"/>
      <c r="N237" s="215"/>
      <c r="O237" s="215"/>
      <c r="P237" s="215"/>
      <c r="Q237" s="217"/>
    </row>
    <row r="238" spans="1:17" ht="24.95" customHeight="1">
      <c r="A238" s="214"/>
      <c r="B238" s="215"/>
      <c r="C238" s="215"/>
      <c r="D238" s="216"/>
      <c r="E238" s="215"/>
      <c r="F238" s="215"/>
      <c r="G238" s="215"/>
      <c r="H238" s="215"/>
      <c r="I238" s="215"/>
      <c r="J238" s="215"/>
      <c r="K238" s="215"/>
      <c r="L238" s="216"/>
      <c r="M238" s="215"/>
      <c r="N238" s="215"/>
      <c r="O238" s="215"/>
      <c r="P238" s="215"/>
      <c r="Q238" s="217"/>
    </row>
    <row r="239" spans="1:17" ht="24.95" customHeight="1">
      <c r="A239" s="214"/>
      <c r="B239" s="215"/>
      <c r="C239" s="215"/>
      <c r="D239" s="216"/>
      <c r="E239" s="215"/>
      <c r="F239" s="215"/>
      <c r="G239" s="215"/>
      <c r="H239" s="215"/>
      <c r="I239" s="215"/>
      <c r="J239" s="215"/>
      <c r="K239" s="215"/>
      <c r="L239" s="216"/>
      <c r="M239" s="215"/>
      <c r="N239" s="215"/>
      <c r="O239" s="215"/>
      <c r="P239" s="215"/>
      <c r="Q239" s="217"/>
    </row>
    <row r="240" spans="1:17" ht="24.95" customHeight="1">
      <c r="A240" s="214"/>
      <c r="B240" s="215"/>
      <c r="C240" s="215"/>
      <c r="D240" s="216"/>
      <c r="E240" s="215"/>
      <c r="F240" s="215"/>
      <c r="G240" s="215"/>
      <c r="H240" s="215"/>
      <c r="I240" s="215"/>
      <c r="J240" s="215"/>
      <c r="K240" s="215"/>
      <c r="L240" s="216"/>
      <c r="M240" s="215"/>
      <c r="N240" s="215"/>
      <c r="O240" s="215"/>
      <c r="P240" s="215"/>
      <c r="Q240" s="217"/>
    </row>
    <row r="241" spans="1:17" ht="24.95" customHeight="1">
      <c r="A241" s="214"/>
      <c r="B241" s="215"/>
      <c r="C241" s="215"/>
      <c r="D241" s="216"/>
      <c r="E241" s="215"/>
      <c r="F241" s="215"/>
      <c r="G241" s="215"/>
      <c r="H241" s="215"/>
      <c r="I241" s="215"/>
      <c r="J241" s="215"/>
      <c r="K241" s="215"/>
      <c r="L241" s="216"/>
      <c r="M241" s="215"/>
      <c r="N241" s="215"/>
      <c r="O241" s="215"/>
      <c r="P241" s="215"/>
      <c r="Q241" s="217"/>
    </row>
    <row r="242" spans="1:17" ht="24.95" customHeight="1">
      <c r="A242" s="214"/>
      <c r="B242" s="215"/>
      <c r="C242" s="215"/>
      <c r="D242" s="216"/>
      <c r="E242" s="215"/>
      <c r="F242" s="215"/>
      <c r="G242" s="215"/>
      <c r="H242" s="215"/>
      <c r="I242" s="215"/>
      <c r="J242" s="215"/>
      <c r="K242" s="215"/>
      <c r="L242" s="216"/>
      <c r="M242" s="215"/>
      <c r="N242" s="215"/>
      <c r="O242" s="215"/>
      <c r="P242" s="215"/>
      <c r="Q242" s="217"/>
    </row>
    <row r="243" spans="1:17" ht="24.95" customHeight="1">
      <c r="A243" s="214"/>
      <c r="B243" s="215"/>
      <c r="C243" s="215"/>
      <c r="D243" s="216"/>
      <c r="E243" s="215"/>
      <c r="F243" s="215"/>
      <c r="G243" s="215"/>
      <c r="H243" s="215"/>
      <c r="I243" s="215"/>
      <c r="J243" s="215"/>
      <c r="K243" s="215"/>
      <c r="L243" s="216"/>
      <c r="M243" s="215"/>
      <c r="N243" s="215"/>
      <c r="O243" s="215"/>
      <c r="P243" s="215"/>
      <c r="Q243" s="217"/>
    </row>
    <row r="244" spans="1:17" ht="24.95" customHeight="1">
      <c r="A244" s="214"/>
      <c r="B244" s="215"/>
      <c r="C244" s="215"/>
      <c r="D244" s="216"/>
      <c r="E244" s="215"/>
      <c r="F244" s="215"/>
      <c r="G244" s="215"/>
      <c r="H244" s="215"/>
      <c r="I244" s="215"/>
      <c r="J244" s="215"/>
      <c r="K244" s="215"/>
      <c r="L244" s="216"/>
      <c r="M244" s="215"/>
      <c r="N244" s="215"/>
      <c r="O244" s="215"/>
      <c r="P244" s="215"/>
      <c r="Q244" s="217"/>
    </row>
    <row r="245" spans="1:17" ht="24.95" customHeight="1">
      <c r="A245" s="214"/>
      <c r="B245" s="215"/>
      <c r="C245" s="215"/>
      <c r="D245" s="216"/>
      <c r="E245" s="215"/>
      <c r="F245" s="215"/>
      <c r="G245" s="215"/>
      <c r="H245" s="215"/>
      <c r="I245" s="215"/>
      <c r="J245" s="215"/>
      <c r="K245" s="215"/>
      <c r="L245" s="216"/>
      <c r="M245" s="215"/>
      <c r="N245" s="215"/>
      <c r="O245" s="215"/>
      <c r="P245" s="215"/>
      <c r="Q245" s="217"/>
    </row>
    <row r="246" spans="1:17" ht="24.95" customHeight="1">
      <c r="A246" s="214"/>
      <c r="B246" s="215"/>
      <c r="C246" s="215"/>
      <c r="D246" s="216"/>
      <c r="E246" s="215"/>
      <c r="F246" s="215"/>
      <c r="G246" s="215"/>
      <c r="H246" s="215"/>
      <c r="I246" s="215"/>
      <c r="J246" s="215"/>
      <c r="K246" s="215"/>
      <c r="L246" s="216"/>
      <c r="M246" s="215"/>
      <c r="N246" s="215"/>
      <c r="O246" s="215"/>
      <c r="P246" s="215"/>
      <c r="Q246" s="217"/>
    </row>
    <row r="247" spans="1:17" ht="24.95" customHeight="1">
      <c r="A247" s="214"/>
      <c r="B247" s="215"/>
      <c r="C247" s="215"/>
      <c r="D247" s="216"/>
      <c r="E247" s="215"/>
      <c r="F247" s="215"/>
      <c r="G247" s="215"/>
      <c r="H247" s="215"/>
      <c r="I247" s="215"/>
      <c r="J247" s="215"/>
      <c r="K247" s="215"/>
      <c r="L247" s="216"/>
      <c r="M247" s="215"/>
      <c r="N247" s="215"/>
      <c r="O247" s="215"/>
      <c r="P247" s="215"/>
      <c r="Q247" s="217"/>
    </row>
    <row r="248" spans="1:17" ht="24.95" customHeight="1">
      <c r="A248" s="214"/>
      <c r="B248" s="215"/>
      <c r="C248" s="215"/>
      <c r="D248" s="216"/>
      <c r="E248" s="215"/>
      <c r="F248" s="215"/>
      <c r="G248" s="215"/>
      <c r="H248" s="215"/>
      <c r="I248" s="215"/>
      <c r="J248" s="215"/>
      <c r="K248" s="215"/>
      <c r="L248" s="216"/>
      <c r="M248" s="215"/>
      <c r="N248" s="215"/>
      <c r="O248" s="215"/>
      <c r="P248" s="215"/>
      <c r="Q248" s="217"/>
    </row>
    <row r="249" spans="1:17" ht="24.95" customHeight="1">
      <c r="A249" s="214"/>
      <c r="B249" s="215"/>
      <c r="C249" s="215"/>
      <c r="D249" s="216"/>
      <c r="E249" s="215"/>
      <c r="F249" s="215"/>
      <c r="G249" s="215"/>
      <c r="H249" s="215"/>
      <c r="I249" s="215"/>
      <c r="J249" s="215"/>
      <c r="K249" s="215"/>
      <c r="L249" s="216"/>
      <c r="M249" s="215"/>
      <c r="N249" s="215"/>
      <c r="O249" s="215"/>
      <c r="P249" s="215"/>
      <c r="Q249" s="217"/>
    </row>
    <row r="250" spans="1:17" ht="24.95" customHeight="1">
      <c r="A250" s="214"/>
      <c r="B250" s="215"/>
      <c r="C250" s="215"/>
      <c r="D250" s="216"/>
      <c r="E250" s="215"/>
      <c r="F250" s="215"/>
      <c r="G250" s="215"/>
      <c r="H250" s="215"/>
      <c r="I250" s="215"/>
      <c r="J250" s="215"/>
      <c r="K250" s="215"/>
      <c r="L250" s="216"/>
      <c r="M250" s="215"/>
      <c r="N250" s="215"/>
      <c r="O250" s="215"/>
      <c r="P250" s="215"/>
      <c r="Q250" s="217"/>
    </row>
    <row r="251" spans="1:17" ht="24.95" customHeight="1">
      <c r="A251" s="214"/>
      <c r="B251" s="215"/>
      <c r="C251" s="215"/>
      <c r="D251" s="216"/>
      <c r="E251" s="215"/>
      <c r="F251" s="215"/>
      <c r="G251" s="215"/>
      <c r="H251" s="215"/>
      <c r="I251" s="215"/>
      <c r="J251" s="215"/>
      <c r="K251" s="215"/>
      <c r="L251" s="216"/>
      <c r="M251" s="215"/>
      <c r="N251" s="215"/>
      <c r="O251" s="215"/>
      <c r="P251" s="215"/>
      <c r="Q251" s="217"/>
    </row>
    <row r="252" spans="1:17" ht="24.95" customHeight="1">
      <c r="A252" s="214"/>
      <c r="B252" s="215"/>
      <c r="C252" s="215"/>
      <c r="D252" s="216"/>
      <c r="E252" s="215"/>
      <c r="F252" s="215"/>
      <c r="G252" s="215"/>
      <c r="H252" s="215"/>
      <c r="I252" s="215"/>
      <c r="J252" s="215"/>
      <c r="K252" s="215"/>
      <c r="L252" s="216"/>
      <c r="M252" s="215"/>
      <c r="N252" s="215"/>
      <c r="O252" s="215"/>
      <c r="P252" s="215"/>
      <c r="Q252" s="217"/>
    </row>
    <row r="253" spans="1:17" ht="24.95" customHeight="1">
      <c r="A253" s="214"/>
      <c r="B253" s="215"/>
      <c r="C253" s="215"/>
      <c r="D253" s="216"/>
      <c r="E253" s="215"/>
      <c r="F253" s="215"/>
      <c r="G253" s="215"/>
      <c r="H253" s="215"/>
      <c r="I253" s="215"/>
      <c r="J253" s="215"/>
      <c r="K253" s="215"/>
      <c r="L253" s="216"/>
      <c r="M253" s="215"/>
      <c r="N253" s="215"/>
      <c r="O253" s="215"/>
      <c r="P253" s="215"/>
      <c r="Q253" s="217"/>
    </row>
    <row r="254" spans="1:17" ht="24.95" customHeight="1">
      <c r="A254" s="214"/>
      <c r="B254" s="215"/>
      <c r="C254" s="215"/>
      <c r="D254" s="216"/>
      <c r="E254" s="215"/>
      <c r="F254" s="215"/>
      <c r="G254" s="215"/>
      <c r="H254" s="215"/>
      <c r="I254" s="215"/>
      <c r="J254" s="215"/>
      <c r="K254" s="215"/>
      <c r="L254" s="216"/>
      <c r="M254" s="215"/>
      <c r="N254" s="215"/>
      <c r="O254" s="215"/>
      <c r="P254" s="215"/>
      <c r="Q254" s="217"/>
    </row>
    <row r="255" spans="1:17" ht="24.95" customHeight="1">
      <c r="A255" s="214"/>
      <c r="B255" s="215"/>
      <c r="C255" s="215"/>
      <c r="D255" s="216"/>
      <c r="E255" s="215"/>
      <c r="F255" s="215"/>
      <c r="G255" s="215"/>
      <c r="H255" s="215"/>
      <c r="I255" s="215"/>
      <c r="J255" s="215"/>
      <c r="K255" s="215"/>
      <c r="L255" s="216"/>
      <c r="M255" s="215"/>
      <c r="N255" s="215"/>
      <c r="O255" s="215"/>
      <c r="P255" s="215"/>
      <c r="Q255" s="217"/>
    </row>
    <row r="256" spans="1:17" ht="24.95" customHeight="1">
      <c r="A256" s="214"/>
      <c r="B256" s="215"/>
      <c r="C256" s="215"/>
      <c r="D256" s="216"/>
      <c r="E256" s="215"/>
      <c r="F256" s="215"/>
      <c r="G256" s="215"/>
      <c r="H256" s="215"/>
      <c r="I256" s="215"/>
      <c r="J256" s="215"/>
      <c r="K256" s="215"/>
      <c r="L256" s="216"/>
      <c r="M256" s="215"/>
      <c r="N256" s="215"/>
      <c r="O256" s="215"/>
      <c r="P256" s="215"/>
      <c r="Q256" s="217"/>
    </row>
    <row r="257" spans="1:17" ht="24.95" customHeight="1">
      <c r="A257" s="214"/>
      <c r="B257" s="215"/>
      <c r="C257" s="215"/>
      <c r="D257" s="216"/>
      <c r="E257" s="215"/>
      <c r="F257" s="215"/>
      <c r="G257" s="215"/>
      <c r="H257" s="215"/>
      <c r="I257" s="215"/>
      <c r="J257" s="215"/>
      <c r="K257" s="215"/>
      <c r="L257" s="216"/>
      <c r="M257" s="215"/>
      <c r="N257" s="215"/>
      <c r="O257" s="215"/>
      <c r="P257" s="215"/>
      <c r="Q257" s="217"/>
    </row>
    <row r="258" spans="1:17" ht="24.95" customHeight="1">
      <c r="A258" s="214"/>
      <c r="B258" s="215"/>
      <c r="C258" s="215"/>
      <c r="D258" s="216"/>
      <c r="E258" s="215"/>
      <c r="F258" s="215"/>
      <c r="G258" s="215"/>
      <c r="H258" s="215"/>
      <c r="I258" s="215"/>
      <c r="J258" s="215"/>
      <c r="K258" s="215"/>
      <c r="L258" s="216"/>
      <c r="M258" s="215"/>
      <c r="N258" s="215"/>
      <c r="O258" s="215"/>
      <c r="P258" s="215"/>
      <c r="Q258" s="217"/>
    </row>
    <row r="259" spans="1:17" ht="24.95" customHeight="1">
      <c r="A259" s="214"/>
      <c r="B259" s="215"/>
      <c r="C259" s="215"/>
      <c r="D259" s="216"/>
      <c r="E259" s="215"/>
      <c r="F259" s="215"/>
      <c r="G259" s="215"/>
      <c r="H259" s="215"/>
      <c r="I259" s="215"/>
      <c r="J259" s="215"/>
      <c r="K259" s="215"/>
      <c r="L259" s="216"/>
      <c r="M259" s="215"/>
      <c r="N259" s="215"/>
      <c r="O259" s="215"/>
      <c r="P259" s="215"/>
      <c r="Q259" s="217"/>
    </row>
    <row r="260" spans="1:17" ht="24.95" customHeight="1">
      <c r="A260" s="214"/>
      <c r="B260" s="215"/>
      <c r="C260" s="215"/>
      <c r="D260" s="216"/>
      <c r="E260" s="215"/>
      <c r="F260" s="215"/>
      <c r="G260" s="215"/>
      <c r="H260" s="215"/>
      <c r="I260" s="215"/>
      <c r="J260" s="215"/>
      <c r="K260" s="215"/>
      <c r="L260" s="216"/>
      <c r="M260" s="215"/>
      <c r="N260" s="215"/>
      <c r="O260" s="215"/>
      <c r="P260" s="215"/>
      <c r="Q260" s="217"/>
    </row>
    <row r="261" spans="1:17" ht="24.95" customHeight="1">
      <c r="A261" s="214"/>
      <c r="B261" s="215"/>
      <c r="C261" s="215"/>
      <c r="D261" s="216"/>
      <c r="E261" s="215"/>
      <c r="F261" s="215"/>
      <c r="G261" s="215"/>
      <c r="H261" s="215"/>
      <c r="I261" s="215"/>
      <c r="J261" s="215"/>
      <c r="K261" s="215"/>
      <c r="L261" s="216"/>
      <c r="M261" s="215"/>
      <c r="N261" s="215"/>
      <c r="O261" s="215"/>
      <c r="P261" s="215"/>
      <c r="Q261" s="217"/>
    </row>
    <row r="262" spans="1:17" ht="24.95" customHeight="1">
      <c r="A262" s="214"/>
      <c r="B262" s="215"/>
      <c r="C262" s="215"/>
      <c r="D262" s="216"/>
      <c r="E262" s="215"/>
      <c r="F262" s="215"/>
      <c r="G262" s="215"/>
      <c r="H262" s="215"/>
      <c r="I262" s="215"/>
      <c r="J262" s="215"/>
      <c r="K262" s="215"/>
      <c r="L262" s="216"/>
      <c r="M262" s="215"/>
      <c r="N262" s="215"/>
      <c r="O262" s="215"/>
      <c r="P262" s="215"/>
      <c r="Q262" s="217"/>
    </row>
    <row r="263" spans="1:17" ht="24.95" customHeight="1">
      <c r="A263" s="214"/>
      <c r="B263" s="215"/>
      <c r="C263" s="215"/>
      <c r="D263" s="216"/>
      <c r="E263" s="215"/>
      <c r="F263" s="215"/>
      <c r="G263" s="215"/>
      <c r="H263" s="215"/>
      <c r="I263" s="215"/>
      <c r="J263" s="215"/>
      <c r="K263" s="215"/>
      <c r="L263" s="216"/>
      <c r="M263" s="215"/>
      <c r="N263" s="215"/>
      <c r="O263" s="215"/>
      <c r="P263" s="215"/>
      <c r="Q263" s="217"/>
    </row>
    <row r="264" spans="1:17" ht="24.95" customHeight="1">
      <c r="A264" s="214"/>
      <c r="B264" s="215"/>
      <c r="C264" s="215"/>
      <c r="D264" s="216"/>
      <c r="E264" s="215"/>
      <c r="F264" s="215"/>
      <c r="G264" s="215"/>
      <c r="H264" s="215"/>
      <c r="I264" s="215"/>
      <c r="J264" s="215"/>
      <c r="K264" s="215"/>
      <c r="L264" s="216"/>
      <c r="M264" s="215"/>
      <c r="N264" s="215"/>
      <c r="O264" s="215"/>
      <c r="P264" s="215"/>
      <c r="Q264" s="217"/>
    </row>
    <row r="265" spans="1:17" ht="24.95" customHeight="1">
      <c r="A265" s="214"/>
      <c r="B265" s="215"/>
      <c r="C265" s="215"/>
      <c r="D265" s="216"/>
      <c r="E265" s="215"/>
      <c r="F265" s="215"/>
      <c r="G265" s="215"/>
      <c r="H265" s="215"/>
      <c r="I265" s="215"/>
      <c r="J265" s="215"/>
      <c r="K265" s="215"/>
      <c r="L265" s="216"/>
      <c r="M265" s="215"/>
      <c r="N265" s="215"/>
      <c r="O265" s="215"/>
      <c r="P265" s="215"/>
      <c r="Q265" s="217"/>
    </row>
    <row r="266" spans="1:17" ht="24.95" customHeight="1">
      <c r="A266" s="214"/>
      <c r="B266" s="215"/>
      <c r="C266" s="215"/>
      <c r="D266" s="216"/>
      <c r="E266" s="215"/>
      <c r="F266" s="215"/>
      <c r="G266" s="215"/>
      <c r="H266" s="215"/>
      <c r="I266" s="215"/>
      <c r="J266" s="215"/>
      <c r="K266" s="215"/>
      <c r="L266" s="216"/>
      <c r="M266" s="215"/>
      <c r="N266" s="215"/>
      <c r="O266" s="215"/>
      <c r="P266" s="215"/>
      <c r="Q266" s="217"/>
    </row>
    <row r="267" spans="1:17" ht="24.95" customHeight="1">
      <c r="A267" s="214"/>
      <c r="B267" s="215"/>
      <c r="C267" s="215"/>
      <c r="D267" s="216"/>
      <c r="E267" s="215"/>
      <c r="F267" s="215"/>
      <c r="G267" s="215"/>
      <c r="H267" s="215"/>
      <c r="I267" s="215"/>
      <c r="J267" s="215"/>
      <c r="K267" s="215"/>
      <c r="L267" s="216"/>
      <c r="M267" s="215"/>
      <c r="N267" s="215"/>
      <c r="O267" s="215"/>
      <c r="P267" s="215"/>
      <c r="Q267" s="217"/>
    </row>
    <row r="268" spans="1:17" ht="24.95" customHeight="1">
      <c r="A268" s="214"/>
      <c r="B268" s="215"/>
      <c r="C268" s="215"/>
      <c r="D268" s="216"/>
      <c r="E268" s="215"/>
      <c r="F268" s="215"/>
      <c r="G268" s="215"/>
      <c r="H268" s="215"/>
      <c r="I268" s="215"/>
      <c r="J268" s="215"/>
      <c r="K268" s="215"/>
      <c r="L268" s="216"/>
      <c r="M268" s="215"/>
      <c r="N268" s="215"/>
      <c r="O268" s="215"/>
      <c r="P268" s="215"/>
      <c r="Q268" s="217"/>
    </row>
    <row r="269" spans="1:17" ht="24.95" customHeight="1">
      <c r="A269" s="214"/>
      <c r="B269" s="215"/>
      <c r="C269" s="215"/>
      <c r="D269" s="216"/>
      <c r="E269" s="215"/>
      <c r="F269" s="215"/>
      <c r="G269" s="215"/>
      <c r="H269" s="215"/>
      <c r="I269" s="215"/>
      <c r="J269" s="215"/>
      <c r="K269" s="215"/>
      <c r="L269" s="216"/>
      <c r="M269" s="215"/>
      <c r="N269" s="215"/>
      <c r="O269" s="215"/>
      <c r="P269" s="215"/>
      <c r="Q269" s="217"/>
    </row>
    <row r="270" spans="1:17" ht="24.95" customHeight="1">
      <c r="A270" s="214"/>
      <c r="B270" s="215"/>
      <c r="C270" s="215"/>
      <c r="D270" s="216"/>
      <c r="E270" s="215"/>
      <c r="F270" s="215"/>
      <c r="G270" s="215"/>
      <c r="H270" s="215"/>
      <c r="I270" s="215"/>
      <c r="J270" s="215"/>
      <c r="K270" s="215"/>
      <c r="L270" s="216"/>
      <c r="M270" s="215"/>
      <c r="N270" s="215"/>
      <c r="O270" s="215"/>
      <c r="P270" s="215"/>
      <c r="Q270" s="217"/>
    </row>
    <row r="271" spans="1:17" ht="24.95" customHeight="1">
      <c r="A271" s="214"/>
      <c r="B271" s="215"/>
      <c r="C271" s="215"/>
      <c r="D271" s="216"/>
      <c r="E271" s="215"/>
      <c r="F271" s="215"/>
      <c r="G271" s="215"/>
      <c r="H271" s="215"/>
      <c r="I271" s="215"/>
      <c r="J271" s="215"/>
      <c r="K271" s="215"/>
      <c r="L271" s="216"/>
      <c r="M271" s="215"/>
      <c r="N271" s="215"/>
      <c r="O271" s="215"/>
      <c r="P271" s="215"/>
      <c r="Q271" s="217"/>
    </row>
    <row r="272" spans="1:17" ht="24.95" customHeight="1">
      <c r="A272" s="214"/>
      <c r="B272" s="215"/>
      <c r="C272" s="215"/>
      <c r="D272" s="216"/>
      <c r="E272" s="215"/>
      <c r="F272" s="215"/>
      <c r="G272" s="215"/>
      <c r="H272" s="215"/>
      <c r="I272" s="215"/>
      <c r="J272" s="215"/>
      <c r="K272" s="215"/>
      <c r="L272" s="216"/>
      <c r="M272" s="215"/>
      <c r="N272" s="215"/>
      <c r="O272" s="215"/>
      <c r="P272" s="215"/>
      <c r="Q272" s="217"/>
    </row>
    <row r="273" spans="1:17" ht="24.95" customHeight="1">
      <c r="A273" s="214"/>
      <c r="B273" s="215"/>
      <c r="C273" s="215"/>
      <c r="D273" s="216"/>
      <c r="E273" s="215"/>
      <c r="F273" s="215"/>
      <c r="G273" s="215"/>
      <c r="H273" s="215"/>
      <c r="I273" s="215"/>
      <c r="J273" s="215"/>
      <c r="K273" s="215"/>
      <c r="L273" s="216"/>
      <c r="M273" s="215"/>
      <c r="N273" s="215"/>
      <c r="O273" s="215"/>
      <c r="P273" s="215"/>
      <c r="Q273" s="217"/>
    </row>
    <row r="274" spans="1:17" ht="24.95" customHeight="1">
      <c r="A274" s="214"/>
      <c r="B274" s="215"/>
      <c r="C274" s="215"/>
      <c r="D274" s="216"/>
      <c r="E274" s="215"/>
      <c r="F274" s="215"/>
      <c r="G274" s="215"/>
      <c r="H274" s="215"/>
      <c r="I274" s="215"/>
      <c r="J274" s="215"/>
      <c r="K274" s="215"/>
      <c r="L274" s="216"/>
      <c r="M274" s="215"/>
      <c r="N274" s="215"/>
      <c r="O274" s="215"/>
      <c r="P274" s="215"/>
      <c r="Q274" s="217"/>
    </row>
    <row r="275" spans="1:17" ht="24.95" customHeight="1">
      <c r="A275" s="214"/>
      <c r="B275" s="215"/>
      <c r="C275" s="215"/>
      <c r="D275" s="216"/>
      <c r="E275" s="215"/>
      <c r="F275" s="215"/>
      <c r="G275" s="215"/>
      <c r="H275" s="215"/>
      <c r="I275" s="215"/>
      <c r="J275" s="215"/>
      <c r="K275" s="215"/>
      <c r="L275" s="216"/>
      <c r="M275" s="215"/>
      <c r="N275" s="215"/>
      <c r="O275" s="215"/>
      <c r="P275" s="215"/>
      <c r="Q275" s="217"/>
    </row>
    <row r="276" spans="1:17" ht="24.95" customHeight="1">
      <c r="A276" s="214"/>
      <c r="B276" s="215"/>
      <c r="C276" s="215"/>
      <c r="D276" s="216"/>
      <c r="E276" s="215"/>
      <c r="F276" s="215"/>
      <c r="G276" s="215"/>
      <c r="H276" s="215"/>
      <c r="I276" s="215"/>
      <c r="J276" s="215"/>
      <c r="K276" s="215"/>
      <c r="L276" s="216"/>
      <c r="M276" s="215"/>
      <c r="N276" s="215"/>
      <c r="O276" s="215"/>
      <c r="P276" s="215"/>
      <c r="Q276" s="217"/>
    </row>
    <row r="277" spans="1:17" ht="24.95" customHeight="1">
      <c r="A277" s="214"/>
      <c r="B277" s="215"/>
      <c r="C277" s="215"/>
      <c r="D277" s="216"/>
      <c r="E277" s="215"/>
      <c r="F277" s="215"/>
      <c r="G277" s="215"/>
      <c r="H277" s="215"/>
      <c r="I277" s="215"/>
      <c r="J277" s="215"/>
      <c r="K277" s="215"/>
      <c r="L277" s="216"/>
      <c r="M277" s="215"/>
      <c r="N277" s="215"/>
      <c r="O277" s="215"/>
      <c r="P277" s="215"/>
      <c r="Q277" s="217"/>
    </row>
    <row r="278" spans="1:17" ht="24.95" customHeight="1">
      <c r="A278" s="214"/>
      <c r="B278" s="215"/>
      <c r="C278" s="215"/>
      <c r="D278" s="216"/>
      <c r="E278" s="215"/>
      <c r="F278" s="215"/>
      <c r="G278" s="215"/>
      <c r="H278" s="215"/>
      <c r="I278" s="215"/>
      <c r="J278" s="215"/>
      <c r="K278" s="215"/>
      <c r="L278" s="216"/>
      <c r="M278" s="215"/>
      <c r="N278" s="215"/>
      <c r="O278" s="215"/>
      <c r="P278" s="215"/>
      <c r="Q278" s="217"/>
    </row>
    <row r="279" spans="1:17" ht="24.95" customHeight="1">
      <c r="A279" s="214"/>
      <c r="B279" s="215"/>
      <c r="C279" s="215"/>
      <c r="D279" s="216"/>
      <c r="E279" s="215"/>
      <c r="F279" s="215"/>
      <c r="G279" s="215"/>
      <c r="H279" s="215"/>
      <c r="I279" s="215"/>
      <c r="J279" s="215"/>
      <c r="K279" s="215"/>
      <c r="L279" s="216"/>
      <c r="M279" s="215"/>
      <c r="N279" s="215"/>
      <c r="O279" s="215"/>
      <c r="P279" s="215"/>
      <c r="Q279" s="217"/>
    </row>
    <row r="280" spans="1:17" ht="24.95" customHeight="1">
      <c r="A280" s="214"/>
      <c r="B280" s="215"/>
      <c r="C280" s="215"/>
      <c r="D280" s="216"/>
      <c r="E280" s="215"/>
      <c r="F280" s="215"/>
      <c r="G280" s="215"/>
      <c r="H280" s="215"/>
      <c r="I280" s="215"/>
      <c r="J280" s="215"/>
      <c r="K280" s="215"/>
      <c r="L280" s="216"/>
      <c r="M280" s="215"/>
      <c r="N280" s="215"/>
      <c r="O280" s="215"/>
      <c r="P280" s="215"/>
      <c r="Q280" s="217"/>
    </row>
    <row r="281" spans="1:17" ht="24.95" customHeight="1">
      <c r="A281" s="214"/>
      <c r="B281" s="215"/>
      <c r="C281" s="215"/>
      <c r="D281" s="216"/>
      <c r="E281" s="215"/>
      <c r="F281" s="215"/>
      <c r="G281" s="215"/>
      <c r="H281" s="215"/>
      <c r="I281" s="215"/>
      <c r="J281" s="215"/>
      <c r="K281" s="215"/>
      <c r="L281" s="216"/>
      <c r="M281" s="215"/>
      <c r="N281" s="215"/>
      <c r="O281" s="215"/>
      <c r="P281" s="215"/>
      <c r="Q281" s="217"/>
    </row>
    <row r="282" spans="1:17" ht="24.95" customHeight="1">
      <c r="A282" s="214"/>
      <c r="B282" s="215"/>
      <c r="C282" s="215"/>
      <c r="D282" s="216"/>
      <c r="E282" s="215"/>
      <c r="F282" s="215"/>
      <c r="G282" s="215"/>
      <c r="H282" s="215"/>
      <c r="I282" s="215"/>
      <c r="J282" s="215"/>
      <c r="K282" s="215"/>
      <c r="L282" s="216"/>
      <c r="M282" s="215"/>
      <c r="N282" s="215"/>
      <c r="O282" s="215"/>
      <c r="P282" s="215"/>
      <c r="Q282" s="217"/>
    </row>
    <row r="283" spans="1:17" ht="24.95" customHeight="1">
      <c r="A283" s="214"/>
      <c r="B283" s="215"/>
      <c r="C283" s="215"/>
      <c r="D283" s="216"/>
      <c r="E283" s="215"/>
      <c r="F283" s="215"/>
      <c r="G283" s="215"/>
      <c r="H283" s="215"/>
      <c r="I283" s="215"/>
      <c r="J283" s="215"/>
      <c r="K283" s="215"/>
      <c r="L283" s="216"/>
      <c r="M283" s="215"/>
      <c r="N283" s="215"/>
      <c r="O283" s="215"/>
      <c r="P283" s="215"/>
      <c r="Q283" s="217"/>
    </row>
    <row r="284" spans="1:17" ht="24.95" customHeight="1">
      <c r="A284" s="214"/>
      <c r="B284" s="215"/>
      <c r="C284" s="215"/>
      <c r="D284" s="216"/>
      <c r="E284" s="215"/>
      <c r="F284" s="215"/>
      <c r="G284" s="215"/>
      <c r="H284" s="215"/>
      <c r="I284" s="215"/>
      <c r="J284" s="215"/>
      <c r="K284" s="215"/>
      <c r="L284" s="216"/>
      <c r="M284" s="215"/>
      <c r="N284" s="215"/>
      <c r="O284" s="215"/>
      <c r="P284" s="215"/>
      <c r="Q284" s="217"/>
    </row>
    <row r="285" spans="1:17" ht="24.95" customHeight="1">
      <c r="A285" s="214"/>
      <c r="B285" s="215"/>
      <c r="C285" s="215"/>
      <c r="D285" s="216"/>
      <c r="E285" s="215"/>
      <c r="F285" s="215"/>
      <c r="G285" s="215"/>
      <c r="H285" s="215"/>
      <c r="I285" s="215"/>
      <c r="J285" s="215"/>
      <c r="K285" s="215"/>
      <c r="L285" s="216"/>
      <c r="M285" s="215"/>
      <c r="N285" s="215"/>
      <c r="O285" s="215"/>
      <c r="P285" s="215"/>
      <c r="Q285" s="217"/>
    </row>
    <row r="286" spans="1:17" ht="24.95" customHeight="1">
      <c r="A286" s="214"/>
      <c r="B286" s="215"/>
      <c r="C286" s="215"/>
      <c r="D286" s="216"/>
      <c r="E286" s="215"/>
      <c r="F286" s="215"/>
      <c r="G286" s="215"/>
      <c r="H286" s="215"/>
      <c r="I286" s="215"/>
      <c r="J286" s="215"/>
      <c r="K286" s="215"/>
      <c r="L286" s="216"/>
      <c r="M286" s="215"/>
      <c r="N286" s="215"/>
      <c r="O286" s="215"/>
      <c r="P286" s="215"/>
      <c r="Q286" s="217"/>
    </row>
    <row r="287" spans="1:17" ht="24.95" customHeight="1">
      <c r="A287" s="214"/>
      <c r="B287" s="215"/>
      <c r="C287" s="215"/>
      <c r="D287" s="216"/>
      <c r="E287" s="215"/>
      <c r="F287" s="215"/>
      <c r="G287" s="215"/>
      <c r="H287" s="215"/>
      <c r="I287" s="215"/>
      <c r="J287" s="215"/>
      <c r="K287" s="215"/>
      <c r="L287" s="216"/>
      <c r="M287" s="215"/>
      <c r="N287" s="215"/>
      <c r="O287" s="215"/>
      <c r="P287" s="215"/>
      <c r="Q287" s="217"/>
    </row>
    <row r="288" spans="1:17" ht="24.95" customHeight="1">
      <c r="A288" s="214"/>
      <c r="B288" s="215"/>
      <c r="C288" s="215"/>
      <c r="D288" s="216"/>
      <c r="E288" s="215"/>
      <c r="F288" s="215"/>
      <c r="G288" s="215"/>
      <c r="H288" s="215"/>
      <c r="I288" s="215"/>
      <c r="J288" s="215"/>
      <c r="K288" s="215"/>
      <c r="L288" s="216"/>
      <c r="M288" s="215"/>
      <c r="N288" s="215"/>
      <c r="O288" s="215"/>
      <c r="P288" s="215"/>
      <c r="Q288" s="217"/>
    </row>
    <row r="289" spans="1:17" ht="24.95" customHeight="1">
      <c r="A289" s="214"/>
      <c r="B289" s="215"/>
      <c r="C289" s="215"/>
      <c r="D289" s="216"/>
      <c r="E289" s="215"/>
      <c r="F289" s="215"/>
      <c r="G289" s="215"/>
      <c r="H289" s="215"/>
      <c r="I289" s="215"/>
      <c r="J289" s="215"/>
      <c r="K289" s="215"/>
      <c r="L289" s="216"/>
      <c r="M289" s="215"/>
      <c r="N289" s="215"/>
      <c r="O289" s="215"/>
      <c r="P289" s="215"/>
      <c r="Q289" s="217"/>
    </row>
    <row r="290" spans="1:17" ht="24.95" customHeight="1">
      <c r="A290" s="214"/>
      <c r="B290" s="215"/>
      <c r="C290" s="215"/>
      <c r="D290" s="216"/>
      <c r="E290" s="215"/>
      <c r="F290" s="215"/>
      <c r="G290" s="215"/>
      <c r="H290" s="215"/>
      <c r="I290" s="215"/>
      <c r="J290" s="215"/>
      <c r="K290" s="215"/>
      <c r="L290" s="216"/>
      <c r="M290" s="215"/>
      <c r="N290" s="215"/>
      <c r="O290" s="215"/>
      <c r="P290" s="215"/>
      <c r="Q290" s="217"/>
    </row>
    <row r="291" spans="1:17" ht="24.95" customHeight="1">
      <c r="A291" s="214"/>
      <c r="B291" s="215"/>
      <c r="C291" s="215"/>
      <c r="D291" s="216"/>
      <c r="E291" s="215"/>
      <c r="F291" s="215"/>
      <c r="G291" s="215"/>
      <c r="H291" s="215"/>
      <c r="I291" s="215"/>
      <c r="J291" s="215"/>
      <c r="K291" s="215"/>
      <c r="L291" s="216"/>
      <c r="M291" s="215"/>
      <c r="N291" s="215"/>
      <c r="O291" s="215"/>
      <c r="P291" s="215"/>
      <c r="Q291" s="217"/>
    </row>
    <row r="292" spans="1:17" ht="24.95" customHeight="1">
      <c r="A292" s="214"/>
      <c r="B292" s="215"/>
      <c r="C292" s="215"/>
      <c r="D292" s="216"/>
      <c r="E292" s="215"/>
      <c r="F292" s="215"/>
      <c r="G292" s="215"/>
      <c r="H292" s="215"/>
      <c r="I292" s="215"/>
      <c r="J292" s="215"/>
      <c r="K292" s="215"/>
      <c r="L292" s="216"/>
      <c r="M292" s="215"/>
      <c r="N292" s="215"/>
      <c r="O292" s="215"/>
      <c r="P292" s="215"/>
      <c r="Q292" s="217"/>
    </row>
    <row r="293" spans="1:17" ht="24.95" customHeight="1">
      <c r="A293" s="214"/>
      <c r="B293" s="215"/>
      <c r="C293" s="215"/>
      <c r="D293" s="216"/>
      <c r="E293" s="215"/>
      <c r="F293" s="215"/>
      <c r="G293" s="215"/>
      <c r="H293" s="215"/>
      <c r="I293" s="215"/>
      <c r="J293" s="215"/>
      <c r="K293" s="215"/>
      <c r="L293" s="216"/>
      <c r="M293" s="215"/>
      <c r="N293" s="215"/>
      <c r="O293" s="215"/>
      <c r="P293" s="215"/>
      <c r="Q293" s="217"/>
    </row>
    <row r="294" spans="1:17" ht="24.95" customHeight="1">
      <c r="A294" s="214"/>
      <c r="B294" s="215"/>
      <c r="C294" s="215"/>
      <c r="D294" s="216"/>
      <c r="E294" s="215"/>
      <c r="F294" s="215"/>
      <c r="G294" s="215"/>
      <c r="H294" s="215"/>
      <c r="I294" s="215"/>
      <c r="J294" s="215"/>
      <c r="K294" s="215"/>
      <c r="L294" s="216"/>
      <c r="M294" s="215"/>
      <c r="N294" s="215"/>
      <c r="O294" s="215"/>
      <c r="P294" s="215"/>
      <c r="Q294" s="217"/>
    </row>
    <row r="295" spans="1:17" ht="24.95" customHeight="1">
      <c r="A295" s="214"/>
      <c r="B295" s="215"/>
      <c r="C295" s="215"/>
      <c r="D295" s="216"/>
      <c r="E295" s="215"/>
      <c r="F295" s="215"/>
      <c r="G295" s="215"/>
      <c r="H295" s="215"/>
      <c r="I295" s="215"/>
      <c r="J295" s="215"/>
      <c r="K295" s="215"/>
      <c r="L295" s="216"/>
      <c r="M295" s="215"/>
      <c r="N295" s="215"/>
      <c r="O295" s="215"/>
      <c r="P295" s="215"/>
      <c r="Q295" s="217"/>
    </row>
    <row r="296" spans="1:17" ht="24.95" customHeight="1">
      <c r="A296" s="214"/>
      <c r="B296" s="215"/>
      <c r="C296" s="215"/>
      <c r="D296" s="216"/>
      <c r="E296" s="215"/>
      <c r="F296" s="215"/>
      <c r="G296" s="215"/>
      <c r="H296" s="215"/>
      <c r="I296" s="215"/>
      <c r="J296" s="215"/>
      <c r="K296" s="215"/>
      <c r="L296" s="216"/>
      <c r="M296" s="215"/>
      <c r="N296" s="215"/>
      <c r="O296" s="215"/>
      <c r="P296" s="215"/>
      <c r="Q296" s="217"/>
    </row>
    <row r="297" spans="1:17" ht="24.95" customHeight="1">
      <c r="A297" s="214"/>
      <c r="B297" s="215"/>
      <c r="C297" s="215"/>
      <c r="D297" s="216"/>
      <c r="E297" s="215"/>
      <c r="F297" s="215"/>
      <c r="G297" s="215"/>
      <c r="H297" s="215"/>
      <c r="I297" s="215"/>
      <c r="J297" s="215"/>
      <c r="K297" s="215"/>
      <c r="L297" s="216"/>
      <c r="M297" s="215"/>
      <c r="N297" s="215"/>
      <c r="O297" s="215"/>
      <c r="P297" s="215"/>
      <c r="Q297" s="217"/>
    </row>
    <row r="298" spans="1:17" ht="24.95" customHeight="1">
      <c r="A298" s="214"/>
      <c r="B298" s="215"/>
      <c r="C298" s="215"/>
      <c r="D298" s="216"/>
      <c r="E298" s="215"/>
      <c r="F298" s="215"/>
      <c r="G298" s="215"/>
      <c r="H298" s="215"/>
      <c r="I298" s="215"/>
      <c r="J298" s="215"/>
      <c r="K298" s="215"/>
      <c r="L298" s="216"/>
      <c r="M298" s="215"/>
      <c r="N298" s="215"/>
      <c r="O298" s="215"/>
      <c r="P298" s="215"/>
      <c r="Q298" s="217"/>
    </row>
    <row r="299" spans="1:17" ht="24.95" customHeight="1">
      <c r="A299" s="214"/>
      <c r="B299" s="215"/>
      <c r="C299" s="215"/>
      <c r="D299" s="216"/>
      <c r="E299" s="215"/>
      <c r="F299" s="215"/>
      <c r="G299" s="215"/>
      <c r="H299" s="215"/>
      <c r="I299" s="215"/>
      <c r="J299" s="215"/>
      <c r="K299" s="215"/>
      <c r="L299" s="216"/>
      <c r="M299" s="215"/>
      <c r="N299" s="215"/>
      <c r="O299" s="215"/>
      <c r="P299" s="215"/>
      <c r="Q299" s="217"/>
    </row>
    <row r="300" spans="1:17" ht="24.95" customHeight="1">
      <c r="A300" s="214"/>
      <c r="B300" s="215"/>
      <c r="C300" s="215"/>
      <c r="D300" s="216"/>
      <c r="E300" s="215"/>
      <c r="F300" s="215"/>
      <c r="G300" s="215"/>
      <c r="H300" s="215"/>
      <c r="I300" s="215"/>
      <c r="J300" s="215"/>
      <c r="K300" s="215"/>
      <c r="L300" s="216"/>
      <c r="M300" s="215"/>
      <c r="N300" s="215"/>
      <c r="O300" s="215"/>
      <c r="P300" s="215"/>
      <c r="Q300" s="217"/>
    </row>
    <row r="301" spans="1:17" ht="24.95" customHeight="1">
      <c r="A301" s="214"/>
      <c r="B301" s="215"/>
      <c r="C301" s="215"/>
      <c r="D301" s="216"/>
      <c r="E301" s="215"/>
      <c r="F301" s="215"/>
      <c r="G301" s="215"/>
      <c r="H301" s="215"/>
      <c r="I301" s="215"/>
      <c r="J301" s="215"/>
      <c r="K301" s="215"/>
      <c r="L301" s="216"/>
      <c r="M301" s="215"/>
      <c r="N301" s="215"/>
      <c r="O301" s="215"/>
      <c r="P301" s="215"/>
      <c r="Q301" s="217"/>
    </row>
    <row r="302" spans="1:17" ht="24.95" customHeight="1">
      <c r="A302" s="214"/>
      <c r="B302" s="215"/>
      <c r="C302" s="215"/>
      <c r="D302" s="216"/>
      <c r="E302" s="215"/>
      <c r="F302" s="215"/>
      <c r="G302" s="215"/>
      <c r="H302" s="215"/>
      <c r="I302" s="215"/>
      <c r="J302" s="215"/>
      <c r="K302" s="215"/>
      <c r="L302" s="216"/>
      <c r="M302" s="215"/>
      <c r="N302" s="215"/>
      <c r="O302" s="215"/>
      <c r="P302" s="215"/>
      <c r="Q302" s="217"/>
    </row>
    <row r="303" spans="1:17" ht="24.95" customHeight="1">
      <c r="A303" s="214"/>
      <c r="B303" s="215"/>
      <c r="C303" s="215"/>
      <c r="D303" s="216"/>
      <c r="E303" s="215"/>
      <c r="F303" s="215"/>
      <c r="G303" s="215"/>
      <c r="H303" s="215"/>
      <c r="I303" s="215"/>
      <c r="J303" s="215"/>
      <c r="K303" s="215"/>
      <c r="L303" s="216"/>
      <c r="M303" s="215"/>
      <c r="N303" s="215"/>
      <c r="O303" s="215"/>
      <c r="P303" s="215"/>
      <c r="Q303" s="217"/>
    </row>
    <row r="304" spans="1:17" ht="24.95" customHeight="1">
      <c r="A304" s="214"/>
      <c r="B304" s="215"/>
      <c r="C304" s="215"/>
      <c r="D304" s="216"/>
      <c r="E304" s="215"/>
      <c r="F304" s="215"/>
      <c r="G304" s="215"/>
      <c r="H304" s="215"/>
      <c r="I304" s="215"/>
      <c r="J304" s="215"/>
      <c r="K304" s="215"/>
      <c r="L304" s="216"/>
      <c r="M304" s="215"/>
      <c r="N304" s="215"/>
      <c r="O304" s="215"/>
      <c r="P304" s="215"/>
      <c r="Q304" s="217"/>
    </row>
    <row r="305" spans="1:17" ht="24.95" customHeight="1">
      <c r="A305" s="214"/>
      <c r="B305" s="215"/>
      <c r="C305" s="215"/>
      <c r="D305" s="216"/>
      <c r="E305" s="215"/>
      <c r="F305" s="215"/>
      <c r="G305" s="215"/>
      <c r="H305" s="215"/>
      <c r="I305" s="215"/>
      <c r="J305" s="215"/>
      <c r="K305" s="215"/>
      <c r="L305" s="216"/>
      <c r="M305" s="215"/>
      <c r="N305" s="215"/>
      <c r="O305" s="215"/>
      <c r="P305" s="215"/>
      <c r="Q305" s="217"/>
    </row>
    <row r="306" spans="1:17" ht="24.95" customHeight="1">
      <c r="A306" s="214"/>
      <c r="B306" s="215"/>
      <c r="C306" s="215"/>
      <c r="D306" s="216"/>
      <c r="E306" s="215"/>
      <c r="F306" s="215"/>
      <c r="G306" s="215"/>
      <c r="H306" s="215"/>
      <c r="I306" s="215"/>
      <c r="J306" s="215"/>
      <c r="K306" s="215"/>
      <c r="L306" s="216"/>
      <c r="M306" s="215"/>
      <c r="N306" s="215"/>
      <c r="O306" s="215"/>
      <c r="P306" s="215"/>
      <c r="Q306" s="217"/>
    </row>
    <row r="307" spans="1:17" ht="24.95" customHeight="1">
      <c r="A307" s="214"/>
      <c r="B307" s="215"/>
      <c r="C307" s="215"/>
      <c r="D307" s="216"/>
      <c r="E307" s="215"/>
      <c r="F307" s="215"/>
      <c r="G307" s="215"/>
      <c r="H307" s="215"/>
      <c r="I307" s="215"/>
      <c r="J307" s="215"/>
      <c r="K307" s="215"/>
      <c r="L307" s="216"/>
      <c r="M307" s="215"/>
      <c r="N307" s="215"/>
      <c r="O307" s="215"/>
      <c r="P307" s="215"/>
      <c r="Q307" s="217"/>
    </row>
    <row r="308" spans="1:17" ht="24.95" customHeight="1">
      <c r="A308" s="214"/>
      <c r="B308" s="215"/>
      <c r="C308" s="215"/>
      <c r="D308" s="216"/>
      <c r="E308" s="215"/>
      <c r="F308" s="215"/>
      <c r="G308" s="215"/>
      <c r="H308" s="215"/>
      <c r="I308" s="215"/>
      <c r="J308" s="215"/>
      <c r="K308" s="215"/>
      <c r="L308" s="216"/>
      <c r="M308" s="215"/>
      <c r="N308" s="215"/>
      <c r="O308" s="215"/>
      <c r="P308" s="215"/>
      <c r="Q308" s="217"/>
    </row>
    <row r="309" spans="1:17" ht="24.95" customHeight="1">
      <c r="A309" s="214"/>
      <c r="B309" s="215"/>
      <c r="C309" s="215"/>
      <c r="D309" s="216"/>
      <c r="E309" s="215"/>
      <c r="F309" s="215"/>
      <c r="G309" s="215"/>
      <c r="H309" s="215"/>
      <c r="I309" s="215"/>
      <c r="J309" s="215"/>
      <c r="K309" s="215"/>
      <c r="L309" s="216"/>
      <c r="M309" s="215"/>
      <c r="N309" s="215"/>
      <c r="O309" s="215"/>
      <c r="P309" s="215"/>
      <c r="Q309" s="217"/>
    </row>
    <row r="310" spans="1:17" ht="24.95" customHeight="1">
      <c r="A310" s="214"/>
      <c r="B310" s="215"/>
      <c r="C310" s="215"/>
      <c r="D310" s="216"/>
      <c r="E310" s="215"/>
      <c r="F310" s="215"/>
      <c r="G310" s="215"/>
      <c r="H310" s="215"/>
      <c r="I310" s="215"/>
      <c r="J310" s="215"/>
      <c r="K310" s="215"/>
      <c r="L310" s="216"/>
      <c r="M310" s="215"/>
      <c r="N310" s="215"/>
      <c r="O310" s="215"/>
      <c r="P310" s="215"/>
      <c r="Q310" s="217"/>
    </row>
    <row r="311" spans="1:17" ht="24.95" customHeight="1">
      <c r="A311" s="214"/>
      <c r="B311" s="215"/>
      <c r="C311" s="215"/>
      <c r="D311" s="216"/>
      <c r="E311" s="215"/>
      <c r="F311" s="215"/>
      <c r="G311" s="215"/>
      <c r="H311" s="215"/>
      <c r="I311" s="215"/>
      <c r="J311" s="215"/>
      <c r="K311" s="215"/>
      <c r="L311" s="216"/>
      <c r="M311" s="215"/>
      <c r="N311" s="215"/>
      <c r="O311" s="215"/>
      <c r="P311" s="215"/>
      <c r="Q311" s="217"/>
    </row>
    <row r="312" spans="1:17" ht="24.95" customHeight="1">
      <c r="A312" s="214"/>
      <c r="B312" s="215"/>
      <c r="C312" s="215"/>
      <c r="D312" s="216"/>
      <c r="E312" s="215"/>
      <c r="F312" s="215"/>
      <c r="G312" s="215"/>
      <c r="H312" s="215"/>
      <c r="I312" s="215"/>
      <c r="J312" s="215"/>
      <c r="K312" s="215"/>
      <c r="L312" s="216"/>
      <c r="M312" s="215"/>
      <c r="N312" s="215"/>
      <c r="O312" s="215"/>
      <c r="P312" s="215"/>
      <c r="Q312" s="217"/>
    </row>
    <row r="313" spans="1:17" ht="24.95" customHeight="1">
      <c r="A313" s="214"/>
      <c r="B313" s="215"/>
      <c r="C313" s="215"/>
      <c r="D313" s="216"/>
      <c r="E313" s="215"/>
      <c r="F313" s="215"/>
      <c r="G313" s="215"/>
      <c r="H313" s="215"/>
      <c r="I313" s="215"/>
      <c r="J313" s="215"/>
      <c r="K313" s="215"/>
      <c r="L313" s="216"/>
      <c r="M313" s="215"/>
      <c r="N313" s="215"/>
      <c r="O313" s="215"/>
      <c r="P313" s="215"/>
      <c r="Q313" s="217"/>
    </row>
    <row r="314" spans="1:17" ht="24.95" customHeight="1">
      <c r="A314" s="214"/>
      <c r="B314" s="215"/>
      <c r="C314" s="215"/>
      <c r="D314" s="216"/>
      <c r="E314" s="215"/>
      <c r="F314" s="215"/>
      <c r="G314" s="215"/>
      <c r="H314" s="215"/>
      <c r="I314" s="215"/>
      <c r="J314" s="215"/>
      <c r="K314" s="215"/>
      <c r="L314" s="216"/>
      <c r="M314" s="215"/>
      <c r="N314" s="215"/>
      <c r="O314" s="215"/>
      <c r="P314" s="215"/>
      <c r="Q314" s="217"/>
    </row>
    <row r="315" spans="1:17" ht="24.95" customHeight="1">
      <c r="A315" s="214"/>
      <c r="B315" s="215"/>
      <c r="C315" s="215"/>
      <c r="D315" s="216"/>
      <c r="E315" s="215"/>
      <c r="F315" s="215"/>
      <c r="G315" s="215"/>
      <c r="H315" s="215"/>
      <c r="I315" s="215"/>
      <c r="J315" s="215"/>
      <c r="K315" s="215"/>
      <c r="L315" s="216"/>
      <c r="M315" s="215"/>
      <c r="N315" s="215"/>
      <c r="O315" s="215"/>
      <c r="P315" s="215"/>
      <c r="Q315" s="217"/>
    </row>
    <row r="316" spans="1:17" ht="24.95" customHeight="1">
      <c r="A316" s="214"/>
      <c r="B316" s="215"/>
      <c r="C316" s="215"/>
      <c r="D316" s="216"/>
      <c r="E316" s="215"/>
      <c r="F316" s="215"/>
      <c r="G316" s="215"/>
      <c r="H316" s="215"/>
      <c r="I316" s="215"/>
      <c r="J316" s="215"/>
      <c r="K316" s="215"/>
      <c r="L316" s="216"/>
      <c r="M316" s="215"/>
      <c r="N316" s="215"/>
      <c r="O316" s="215"/>
      <c r="P316" s="215"/>
      <c r="Q316" s="217"/>
    </row>
    <row r="317" spans="1:17" ht="24.95" customHeight="1">
      <c r="A317" s="214"/>
      <c r="B317" s="215"/>
      <c r="C317" s="215"/>
      <c r="D317" s="216"/>
      <c r="E317" s="215"/>
      <c r="F317" s="215"/>
      <c r="G317" s="215"/>
      <c r="H317" s="215"/>
      <c r="I317" s="215"/>
      <c r="J317" s="215"/>
      <c r="K317" s="215"/>
      <c r="L317" s="216"/>
      <c r="M317" s="215"/>
      <c r="N317" s="215"/>
      <c r="O317" s="215"/>
      <c r="P317" s="215"/>
      <c r="Q317" s="217"/>
    </row>
    <row r="318" spans="1:17" ht="24.95" customHeight="1">
      <c r="A318" s="214"/>
      <c r="B318" s="215"/>
      <c r="C318" s="215"/>
      <c r="D318" s="216"/>
      <c r="E318" s="215"/>
      <c r="F318" s="215"/>
      <c r="G318" s="215"/>
      <c r="H318" s="215"/>
      <c r="I318" s="215"/>
      <c r="J318" s="215"/>
      <c r="K318" s="215"/>
      <c r="L318" s="216"/>
      <c r="M318" s="215"/>
      <c r="N318" s="215"/>
      <c r="O318" s="215"/>
      <c r="P318" s="215"/>
      <c r="Q318" s="217"/>
    </row>
    <row r="319" spans="1:17" ht="24.95" customHeight="1">
      <c r="A319" s="214"/>
      <c r="B319" s="215"/>
      <c r="C319" s="215"/>
      <c r="D319" s="216"/>
      <c r="E319" s="215"/>
      <c r="F319" s="215"/>
      <c r="G319" s="215"/>
      <c r="H319" s="215"/>
      <c r="I319" s="215"/>
      <c r="J319" s="215"/>
      <c r="K319" s="215"/>
      <c r="L319" s="216"/>
      <c r="M319" s="215"/>
      <c r="N319" s="215"/>
      <c r="O319" s="215"/>
      <c r="P319" s="215"/>
      <c r="Q319" s="217"/>
    </row>
    <row r="320" spans="1:17" ht="24.95" customHeight="1">
      <c r="A320" s="214"/>
      <c r="B320" s="215"/>
      <c r="C320" s="215"/>
      <c r="D320" s="216"/>
      <c r="E320" s="215"/>
      <c r="F320" s="215"/>
      <c r="G320" s="215"/>
      <c r="H320" s="215"/>
      <c r="I320" s="215"/>
      <c r="J320" s="215"/>
      <c r="K320" s="215"/>
      <c r="L320" s="216"/>
      <c r="M320" s="215"/>
      <c r="N320" s="215"/>
      <c r="O320" s="215"/>
      <c r="P320" s="215"/>
      <c r="Q320" s="217"/>
    </row>
    <row r="321" spans="1:17" ht="24.95" customHeight="1">
      <c r="A321" s="214"/>
      <c r="B321" s="215"/>
      <c r="C321" s="215"/>
      <c r="D321" s="216"/>
      <c r="E321" s="215"/>
      <c r="F321" s="215"/>
      <c r="G321" s="215"/>
      <c r="H321" s="215"/>
      <c r="I321" s="215"/>
      <c r="J321" s="215"/>
      <c r="K321" s="215"/>
      <c r="L321" s="216"/>
      <c r="M321" s="215"/>
      <c r="N321" s="215"/>
      <c r="O321" s="215"/>
      <c r="P321" s="215"/>
      <c r="Q321" s="217"/>
    </row>
    <row r="322" spans="1:17" ht="24.95" customHeight="1">
      <c r="A322" s="214"/>
      <c r="B322" s="215"/>
      <c r="C322" s="215"/>
      <c r="D322" s="216"/>
      <c r="E322" s="215"/>
      <c r="F322" s="215"/>
      <c r="G322" s="215"/>
      <c r="H322" s="215"/>
      <c r="I322" s="215"/>
      <c r="J322" s="215"/>
      <c r="K322" s="215"/>
      <c r="L322" s="216"/>
      <c r="M322" s="215"/>
      <c r="N322" s="215"/>
      <c r="O322" s="215"/>
      <c r="P322" s="215"/>
      <c r="Q322" s="217"/>
    </row>
    <row r="323" spans="1:17" ht="24.95" customHeight="1">
      <c r="A323" s="214"/>
      <c r="B323" s="215"/>
      <c r="C323" s="215"/>
      <c r="D323" s="216"/>
      <c r="E323" s="215"/>
      <c r="F323" s="215"/>
      <c r="G323" s="215"/>
      <c r="H323" s="215"/>
      <c r="I323" s="215"/>
      <c r="J323" s="215"/>
      <c r="K323" s="215"/>
      <c r="L323" s="216"/>
      <c r="M323" s="215"/>
      <c r="N323" s="215"/>
      <c r="O323" s="215"/>
      <c r="P323" s="215"/>
      <c r="Q323" s="217"/>
    </row>
    <row r="324" spans="1:17" ht="24.95" customHeight="1">
      <c r="A324" s="214"/>
      <c r="B324" s="215"/>
      <c r="C324" s="215"/>
      <c r="D324" s="216"/>
      <c r="E324" s="215"/>
      <c r="F324" s="215"/>
      <c r="G324" s="215"/>
      <c r="H324" s="215"/>
      <c r="I324" s="215"/>
      <c r="J324" s="215"/>
      <c r="K324" s="215"/>
      <c r="L324" s="216"/>
      <c r="M324" s="215"/>
      <c r="N324" s="215"/>
      <c r="O324" s="215"/>
      <c r="P324" s="215"/>
      <c r="Q324" s="217"/>
    </row>
    <row r="325" spans="1:17" ht="24.95" customHeight="1">
      <c r="A325" s="214"/>
      <c r="B325" s="215"/>
      <c r="C325" s="215"/>
      <c r="D325" s="216"/>
      <c r="E325" s="215"/>
      <c r="F325" s="215"/>
      <c r="G325" s="215"/>
      <c r="H325" s="215"/>
      <c r="I325" s="215"/>
      <c r="J325" s="215"/>
      <c r="K325" s="215"/>
      <c r="L325" s="216"/>
      <c r="M325" s="215"/>
      <c r="N325" s="215"/>
      <c r="O325" s="215"/>
      <c r="P325" s="215"/>
      <c r="Q325" s="217"/>
    </row>
    <row r="326" spans="1:17" ht="24.95" customHeight="1">
      <c r="A326" s="214"/>
      <c r="B326" s="215"/>
      <c r="C326" s="215"/>
      <c r="D326" s="216"/>
      <c r="E326" s="215"/>
      <c r="F326" s="215"/>
      <c r="G326" s="215"/>
      <c r="H326" s="215"/>
      <c r="I326" s="215"/>
      <c r="J326" s="215"/>
      <c r="K326" s="215"/>
      <c r="L326" s="216"/>
      <c r="M326" s="215"/>
      <c r="N326" s="215"/>
      <c r="O326" s="215"/>
      <c r="P326" s="215"/>
      <c r="Q326" s="217"/>
    </row>
    <row r="327" spans="1:17" ht="24.95" customHeight="1">
      <c r="A327" s="214"/>
      <c r="B327" s="215"/>
      <c r="C327" s="215"/>
      <c r="D327" s="216"/>
      <c r="E327" s="215"/>
      <c r="F327" s="215"/>
      <c r="G327" s="215"/>
      <c r="H327" s="215"/>
      <c r="I327" s="215"/>
      <c r="J327" s="215"/>
      <c r="K327" s="215"/>
      <c r="L327" s="216"/>
      <c r="M327" s="215"/>
      <c r="N327" s="215"/>
      <c r="O327" s="215"/>
      <c r="P327" s="215"/>
      <c r="Q327" s="217"/>
    </row>
    <row r="328" spans="1:17" ht="24.95" customHeight="1">
      <c r="A328" s="214"/>
      <c r="B328" s="215"/>
      <c r="C328" s="215"/>
      <c r="D328" s="216"/>
      <c r="E328" s="215"/>
      <c r="F328" s="215"/>
      <c r="G328" s="215"/>
      <c r="H328" s="215"/>
      <c r="I328" s="215"/>
      <c r="J328" s="215"/>
      <c r="K328" s="215"/>
      <c r="L328" s="216"/>
      <c r="M328" s="215"/>
      <c r="N328" s="215"/>
      <c r="O328" s="215"/>
      <c r="P328" s="215"/>
      <c r="Q328" s="217"/>
    </row>
    <row r="329" spans="1:17" ht="24.95" customHeight="1">
      <c r="A329" s="214"/>
      <c r="B329" s="215"/>
      <c r="C329" s="215"/>
      <c r="D329" s="216"/>
      <c r="E329" s="215"/>
      <c r="F329" s="215"/>
      <c r="G329" s="215"/>
      <c r="H329" s="215"/>
      <c r="I329" s="215"/>
      <c r="J329" s="215"/>
      <c r="K329" s="215"/>
      <c r="L329" s="216"/>
      <c r="M329" s="215"/>
      <c r="N329" s="215"/>
      <c r="O329" s="215"/>
      <c r="P329" s="215"/>
      <c r="Q329" s="217"/>
    </row>
    <row r="330" spans="1:17" ht="24.95" customHeight="1">
      <c r="A330" s="214"/>
      <c r="B330" s="215"/>
      <c r="C330" s="215"/>
      <c r="D330" s="216"/>
      <c r="E330" s="215"/>
      <c r="F330" s="215"/>
      <c r="G330" s="215"/>
      <c r="H330" s="215"/>
      <c r="I330" s="215"/>
      <c r="J330" s="215"/>
      <c r="K330" s="215"/>
      <c r="L330" s="216"/>
      <c r="M330" s="215"/>
      <c r="N330" s="215"/>
      <c r="O330" s="215"/>
      <c r="P330" s="215"/>
      <c r="Q330" s="217"/>
    </row>
    <row r="331" spans="1:17" ht="24.95" customHeight="1">
      <c r="A331" s="214"/>
      <c r="B331" s="215"/>
      <c r="C331" s="215"/>
      <c r="D331" s="216"/>
      <c r="E331" s="215"/>
      <c r="F331" s="215"/>
      <c r="G331" s="215"/>
      <c r="H331" s="215"/>
      <c r="I331" s="215"/>
      <c r="J331" s="215"/>
      <c r="K331" s="215"/>
      <c r="L331" s="216"/>
      <c r="M331" s="215"/>
      <c r="N331" s="215"/>
      <c r="O331" s="215"/>
      <c r="P331" s="215"/>
      <c r="Q331" s="217"/>
    </row>
    <row r="332" spans="1:17" ht="24.95" customHeight="1">
      <c r="A332" s="214"/>
      <c r="B332" s="215"/>
      <c r="C332" s="215"/>
      <c r="D332" s="216"/>
      <c r="E332" s="215"/>
      <c r="F332" s="215"/>
      <c r="G332" s="215"/>
      <c r="H332" s="215"/>
      <c r="I332" s="215"/>
      <c r="J332" s="215"/>
      <c r="K332" s="215"/>
      <c r="L332" s="216"/>
      <c r="M332" s="215"/>
      <c r="N332" s="215"/>
      <c r="O332" s="215"/>
      <c r="P332" s="215"/>
      <c r="Q332" s="217"/>
    </row>
    <row r="333" spans="1:17" ht="24.95" customHeight="1">
      <c r="A333" s="214"/>
      <c r="B333" s="215"/>
      <c r="C333" s="215"/>
      <c r="D333" s="216"/>
      <c r="E333" s="215"/>
      <c r="F333" s="215"/>
      <c r="G333" s="215"/>
      <c r="H333" s="215"/>
      <c r="I333" s="215"/>
      <c r="J333" s="215"/>
      <c r="K333" s="215"/>
      <c r="L333" s="216"/>
      <c r="M333" s="215"/>
      <c r="N333" s="215"/>
      <c r="O333" s="215"/>
      <c r="P333" s="215"/>
      <c r="Q333" s="217"/>
    </row>
    <row r="334" spans="1:17" ht="24.95" customHeight="1">
      <c r="A334" s="214"/>
      <c r="B334" s="215"/>
      <c r="C334" s="215"/>
      <c r="D334" s="216"/>
      <c r="E334" s="215"/>
      <c r="F334" s="215"/>
      <c r="G334" s="215"/>
      <c r="H334" s="215"/>
      <c r="I334" s="215"/>
      <c r="J334" s="215"/>
      <c r="K334" s="215"/>
      <c r="L334" s="216"/>
      <c r="M334" s="215"/>
      <c r="N334" s="215"/>
      <c r="O334" s="215"/>
      <c r="P334" s="215"/>
      <c r="Q334" s="217"/>
    </row>
    <row r="335" spans="1:17" ht="24.95" customHeight="1">
      <c r="A335" s="214"/>
      <c r="B335" s="215"/>
      <c r="C335" s="215"/>
      <c r="D335" s="216"/>
      <c r="E335" s="215"/>
      <c r="F335" s="215"/>
      <c r="G335" s="215"/>
      <c r="H335" s="215"/>
      <c r="I335" s="215"/>
      <c r="J335" s="215"/>
      <c r="K335" s="215"/>
      <c r="L335" s="216"/>
      <c r="M335" s="215"/>
      <c r="N335" s="215"/>
      <c r="O335" s="215"/>
      <c r="P335" s="215"/>
      <c r="Q335" s="217"/>
    </row>
    <row r="336" spans="1:17" ht="24.95" customHeight="1">
      <c r="A336" s="214"/>
      <c r="B336" s="215"/>
      <c r="C336" s="215"/>
      <c r="D336" s="216"/>
      <c r="E336" s="215"/>
      <c r="F336" s="215"/>
      <c r="G336" s="215"/>
      <c r="H336" s="215"/>
      <c r="I336" s="215"/>
      <c r="J336" s="215"/>
      <c r="K336" s="215"/>
      <c r="L336" s="216"/>
      <c r="M336" s="215"/>
      <c r="N336" s="215"/>
      <c r="O336" s="215"/>
      <c r="P336" s="215"/>
      <c r="Q336" s="217"/>
    </row>
    <row r="337" spans="1:17" ht="24.95" customHeight="1">
      <c r="A337" s="214"/>
      <c r="B337" s="215"/>
      <c r="C337" s="215"/>
      <c r="D337" s="216"/>
      <c r="E337" s="215"/>
      <c r="F337" s="215"/>
      <c r="G337" s="215"/>
      <c r="H337" s="215"/>
      <c r="I337" s="215"/>
      <c r="J337" s="215"/>
      <c r="K337" s="215"/>
      <c r="L337" s="216"/>
      <c r="M337" s="215"/>
      <c r="N337" s="215"/>
      <c r="O337" s="215"/>
      <c r="P337" s="215"/>
      <c r="Q337" s="217"/>
    </row>
    <row r="338" spans="1:17" ht="24.95" customHeight="1">
      <c r="A338" s="214"/>
      <c r="B338" s="215"/>
      <c r="C338" s="215"/>
      <c r="D338" s="216"/>
      <c r="E338" s="215"/>
      <c r="F338" s="215"/>
      <c r="G338" s="215"/>
      <c r="H338" s="215"/>
      <c r="I338" s="215"/>
      <c r="J338" s="215"/>
      <c r="K338" s="215"/>
      <c r="L338" s="216"/>
      <c r="M338" s="215"/>
      <c r="N338" s="215"/>
      <c r="O338" s="215"/>
      <c r="P338" s="215"/>
      <c r="Q338" s="217"/>
    </row>
    <row r="339" spans="1:17" ht="24.95" customHeight="1">
      <c r="A339" s="214"/>
      <c r="B339" s="215"/>
      <c r="C339" s="215"/>
      <c r="D339" s="216"/>
      <c r="E339" s="215"/>
      <c r="F339" s="215"/>
      <c r="G339" s="215"/>
      <c r="H339" s="215"/>
      <c r="I339" s="215"/>
      <c r="J339" s="215"/>
      <c r="K339" s="215"/>
      <c r="L339" s="216"/>
      <c r="M339" s="215"/>
      <c r="N339" s="215"/>
      <c r="O339" s="215"/>
      <c r="P339" s="215"/>
      <c r="Q339" s="217"/>
    </row>
    <row r="340" spans="1:17" ht="24.95" customHeight="1">
      <c r="A340" s="214"/>
      <c r="B340" s="215"/>
      <c r="C340" s="215"/>
      <c r="D340" s="216"/>
      <c r="E340" s="215"/>
      <c r="F340" s="215"/>
      <c r="G340" s="215"/>
      <c r="H340" s="215"/>
      <c r="I340" s="215"/>
      <c r="J340" s="215"/>
      <c r="K340" s="215"/>
      <c r="L340" s="216"/>
      <c r="M340" s="215"/>
      <c r="N340" s="215"/>
      <c r="O340" s="215"/>
      <c r="P340" s="215"/>
      <c r="Q340" s="217"/>
    </row>
    <row r="341" spans="1:17" ht="24.95" customHeight="1">
      <c r="A341" s="214"/>
      <c r="B341" s="215"/>
      <c r="C341" s="215"/>
      <c r="D341" s="216"/>
      <c r="E341" s="215"/>
      <c r="F341" s="215"/>
      <c r="G341" s="215"/>
      <c r="H341" s="215"/>
      <c r="I341" s="215"/>
      <c r="J341" s="215"/>
      <c r="K341" s="215"/>
      <c r="L341" s="216"/>
      <c r="M341" s="215"/>
      <c r="N341" s="215"/>
      <c r="O341" s="215"/>
      <c r="P341" s="215"/>
      <c r="Q341" s="217"/>
    </row>
    <row r="342" spans="1:17" ht="24.95" customHeight="1">
      <c r="A342" s="214"/>
      <c r="B342" s="215"/>
      <c r="C342" s="215"/>
      <c r="D342" s="216"/>
      <c r="E342" s="215"/>
      <c r="F342" s="215"/>
      <c r="G342" s="215"/>
      <c r="H342" s="215"/>
      <c r="I342" s="215"/>
      <c r="J342" s="215"/>
      <c r="K342" s="215"/>
      <c r="L342" s="216"/>
      <c r="M342" s="215"/>
      <c r="N342" s="215"/>
      <c r="O342" s="215"/>
      <c r="P342" s="215"/>
      <c r="Q342" s="217"/>
    </row>
    <row r="343" spans="1:17" ht="24.95" customHeight="1">
      <c r="A343" s="214"/>
      <c r="B343" s="215"/>
      <c r="C343" s="215"/>
      <c r="D343" s="216"/>
      <c r="E343" s="215"/>
      <c r="F343" s="215"/>
      <c r="G343" s="215"/>
      <c r="H343" s="215"/>
      <c r="I343" s="215"/>
      <c r="J343" s="215"/>
      <c r="K343" s="215"/>
      <c r="L343" s="216"/>
      <c r="M343" s="215"/>
      <c r="N343" s="215"/>
      <c r="O343" s="215"/>
      <c r="P343" s="215"/>
      <c r="Q343" s="217"/>
    </row>
    <row r="344" spans="1:17" ht="24.95" customHeight="1">
      <c r="A344" s="214"/>
      <c r="B344" s="215"/>
      <c r="C344" s="215"/>
      <c r="D344" s="216"/>
      <c r="E344" s="215"/>
      <c r="F344" s="215"/>
      <c r="G344" s="215"/>
      <c r="H344" s="215"/>
      <c r="I344" s="215"/>
      <c r="J344" s="215"/>
      <c r="K344" s="215"/>
      <c r="L344" s="216"/>
      <c r="M344" s="215"/>
      <c r="N344" s="215"/>
      <c r="O344" s="215"/>
      <c r="P344" s="215"/>
      <c r="Q344" s="217"/>
    </row>
    <row r="345" spans="1:17" ht="24.95" customHeight="1">
      <c r="A345" s="214"/>
      <c r="B345" s="215"/>
      <c r="C345" s="215"/>
      <c r="D345" s="216"/>
      <c r="E345" s="215"/>
      <c r="F345" s="215"/>
      <c r="G345" s="215"/>
      <c r="H345" s="215"/>
      <c r="I345" s="215"/>
      <c r="J345" s="215"/>
      <c r="K345" s="215"/>
      <c r="L345" s="216"/>
      <c r="M345" s="215"/>
      <c r="N345" s="215"/>
      <c r="O345" s="215"/>
      <c r="P345" s="215"/>
      <c r="Q345" s="217"/>
    </row>
    <row r="346" spans="1:17" ht="24.95" customHeight="1">
      <c r="A346" s="214"/>
      <c r="B346" s="215"/>
      <c r="C346" s="215"/>
      <c r="D346" s="216"/>
      <c r="E346" s="215"/>
      <c r="F346" s="215"/>
      <c r="G346" s="215"/>
      <c r="H346" s="215"/>
      <c r="I346" s="215"/>
      <c r="J346" s="215"/>
      <c r="K346" s="215"/>
      <c r="L346" s="216"/>
      <c r="M346" s="215"/>
      <c r="N346" s="215"/>
      <c r="O346" s="215"/>
      <c r="P346" s="215"/>
      <c r="Q346" s="217"/>
    </row>
    <row r="347" spans="1:17" ht="24.95" customHeight="1">
      <c r="A347" s="214"/>
      <c r="B347" s="215"/>
      <c r="C347" s="215"/>
      <c r="D347" s="216"/>
      <c r="E347" s="215"/>
      <c r="F347" s="215"/>
      <c r="G347" s="215"/>
      <c r="H347" s="215"/>
      <c r="I347" s="215"/>
      <c r="J347" s="215"/>
      <c r="K347" s="215"/>
      <c r="L347" s="216"/>
      <c r="M347" s="215"/>
      <c r="N347" s="215"/>
      <c r="O347" s="215"/>
      <c r="P347" s="215"/>
      <c r="Q347" s="217"/>
    </row>
    <row r="348" spans="1:17" ht="24.95" customHeight="1">
      <c r="A348" s="214"/>
      <c r="B348" s="215"/>
      <c r="C348" s="215"/>
      <c r="D348" s="216"/>
      <c r="E348" s="215"/>
      <c r="F348" s="215"/>
      <c r="G348" s="215"/>
      <c r="H348" s="215"/>
      <c r="I348" s="215"/>
      <c r="J348" s="215"/>
      <c r="K348" s="215"/>
      <c r="L348" s="216"/>
      <c r="M348" s="215"/>
      <c r="N348" s="215"/>
      <c r="O348" s="215"/>
      <c r="P348" s="215"/>
      <c r="Q348" s="217"/>
    </row>
    <row r="349" spans="1:17" ht="24.95" customHeight="1">
      <c r="A349" s="214"/>
      <c r="B349" s="215"/>
      <c r="C349" s="215"/>
      <c r="D349" s="216"/>
      <c r="E349" s="215"/>
      <c r="F349" s="215"/>
      <c r="G349" s="215"/>
      <c r="H349" s="215"/>
      <c r="I349" s="215"/>
      <c r="J349" s="215"/>
      <c r="K349" s="215"/>
      <c r="L349" s="216"/>
      <c r="M349" s="215"/>
      <c r="N349" s="215"/>
      <c r="O349" s="215"/>
      <c r="P349" s="215"/>
      <c r="Q349" s="217"/>
    </row>
    <row r="350" spans="1:17" ht="24.95" customHeight="1">
      <c r="A350" s="214"/>
      <c r="B350" s="215"/>
      <c r="C350" s="215"/>
      <c r="D350" s="216"/>
      <c r="E350" s="215"/>
      <c r="F350" s="215"/>
      <c r="G350" s="215"/>
      <c r="H350" s="215"/>
      <c r="I350" s="215"/>
      <c r="J350" s="215"/>
      <c r="K350" s="215"/>
      <c r="L350" s="216"/>
      <c r="M350" s="215"/>
      <c r="N350" s="215"/>
      <c r="O350" s="215"/>
      <c r="P350" s="215"/>
      <c r="Q350" s="217"/>
    </row>
    <row r="351" spans="1:17" ht="24.95" customHeight="1">
      <c r="A351" s="214"/>
      <c r="B351" s="215"/>
      <c r="C351" s="215"/>
      <c r="D351" s="216"/>
      <c r="E351" s="215"/>
      <c r="F351" s="215"/>
      <c r="G351" s="215"/>
      <c r="H351" s="215"/>
      <c r="I351" s="215"/>
      <c r="J351" s="215"/>
      <c r="K351" s="215"/>
      <c r="L351" s="216"/>
      <c r="M351" s="215"/>
      <c r="N351" s="215"/>
      <c r="O351" s="215"/>
      <c r="P351" s="215"/>
      <c r="Q351" s="217"/>
    </row>
    <row r="352" spans="1:17" ht="24.95" customHeight="1">
      <c r="A352" s="214"/>
      <c r="B352" s="215"/>
      <c r="C352" s="215"/>
      <c r="D352" s="216"/>
      <c r="E352" s="215"/>
      <c r="F352" s="215"/>
      <c r="G352" s="215"/>
      <c r="H352" s="215"/>
      <c r="I352" s="215"/>
      <c r="J352" s="215"/>
      <c r="K352" s="215"/>
      <c r="L352" s="216"/>
      <c r="M352" s="215"/>
      <c r="N352" s="215"/>
      <c r="O352" s="215"/>
      <c r="P352" s="215"/>
      <c r="Q352" s="217"/>
    </row>
    <row r="353" spans="1:17" ht="24.95" customHeight="1">
      <c r="A353" s="214"/>
      <c r="B353" s="215"/>
      <c r="C353" s="215"/>
      <c r="D353" s="216"/>
      <c r="E353" s="215"/>
      <c r="F353" s="215"/>
      <c r="G353" s="215"/>
      <c r="H353" s="215"/>
      <c r="I353" s="215"/>
      <c r="J353" s="215"/>
      <c r="K353" s="215"/>
      <c r="L353" s="216"/>
      <c r="M353" s="215"/>
      <c r="N353" s="215"/>
      <c r="O353" s="215"/>
      <c r="P353" s="215"/>
      <c r="Q353" s="217"/>
    </row>
    <row r="354" spans="1:17" ht="24.95" customHeight="1">
      <c r="A354" s="214"/>
      <c r="B354" s="215"/>
      <c r="C354" s="215"/>
      <c r="D354" s="216"/>
      <c r="E354" s="215"/>
      <c r="F354" s="215"/>
      <c r="G354" s="215"/>
      <c r="H354" s="215"/>
      <c r="I354" s="215"/>
      <c r="J354" s="215"/>
      <c r="K354" s="215"/>
      <c r="L354" s="216"/>
      <c r="M354" s="215"/>
      <c r="N354" s="215"/>
      <c r="O354" s="215"/>
      <c r="P354" s="215"/>
      <c r="Q354" s="217"/>
    </row>
    <row r="355" spans="1:17" ht="24.95" customHeight="1">
      <c r="A355" s="214"/>
      <c r="B355" s="215"/>
      <c r="C355" s="215"/>
      <c r="D355" s="216"/>
      <c r="E355" s="215"/>
      <c r="F355" s="215"/>
      <c r="G355" s="215"/>
      <c r="H355" s="215"/>
      <c r="I355" s="215"/>
      <c r="J355" s="215"/>
      <c r="K355" s="215"/>
      <c r="L355" s="216"/>
      <c r="M355" s="215"/>
      <c r="N355" s="215"/>
      <c r="O355" s="215"/>
      <c r="P355" s="215"/>
      <c r="Q355" s="217"/>
    </row>
    <row r="356" spans="1:17" ht="24.95" customHeight="1">
      <c r="A356" s="214"/>
      <c r="B356" s="215"/>
      <c r="C356" s="215"/>
      <c r="D356" s="216"/>
      <c r="E356" s="215"/>
      <c r="F356" s="215"/>
      <c r="G356" s="215"/>
      <c r="H356" s="215"/>
      <c r="I356" s="215"/>
      <c r="J356" s="215"/>
      <c r="K356" s="215"/>
      <c r="L356" s="216"/>
      <c r="M356" s="215"/>
      <c r="N356" s="215"/>
      <c r="O356" s="215"/>
      <c r="P356" s="215"/>
      <c r="Q356" s="217"/>
    </row>
    <row r="357" spans="1:17" ht="24.95" customHeight="1">
      <c r="A357" s="214"/>
      <c r="B357" s="215"/>
      <c r="C357" s="215"/>
      <c r="D357" s="216"/>
      <c r="E357" s="215"/>
      <c r="F357" s="215"/>
      <c r="G357" s="215"/>
      <c r="H357" s="215"/>
      <c r="I357" s="215"/>
      <c r="J357" s="215"/>
      <c r="K357" s="215"/>
      <c r="L357" s="216"/>
      <c r="M357" s="215"/>
      <c r="N357" s="215"/>
      <c r="O357" s="215"/>
      <c r="P357" s="215"/>
      <c r="Q357" s="217"/>
    </row>
    <row r="358" spans="1:17" ht="24.95" customHeight="1">
      <c r="A358" s="214"/>
      <c r="B358" s="215"/>
      <c r="C358" s="215"/>
      <c r="D358" s="216"/>
      <c r="E358" s="215"/>
      <c r="F358" s="215"/>
      <c r="G358" s="215"/>
      <c r="H358" s="215"/>
      <c r="I358" s="215"/>
      <c r="J358" s="215"/>
      <c r="K358" s="215"/>
      <c r="L358" s="216"/>
      <c r="M358" s="215"/>
      <c r="N358" s="215"/>
      <c r="O358" s="215"/>
      <c r="P358" s="215"/>
      <c r="Q358" s="217"/>
    </row>
    <row r="359" spans="1:17" ht="24.95" customHeight="1">
      <c r="A359" s="214"/>
      <c r="B359" s="215"/>
      <c r="C359" s="215"/>
      <c r="D359" s="216"/>
      <c r="E359" s="215"/>
      <c r="F359" s="215"/>
      <c r="G359" s="215"/>
      <c r="H359" s="215"/>
      <c r="I359" s="215"/>
      <c r="J359" s="215"/>
      <c r="K359" s="215"/>
      <c r="L359" s="216"/>
      <c r="M359" s="215"/>
      <c r="N359" s="215"/>
      <c r="O359" s="215"/>
      <c r="P359" s="215"/>
      <c r="Q359" s="217"/>
    </row>
    <row r="360" spans="1:17" ht="24.95" customHeight="1">
      <c r="A360" s="214"/>
      <c r="B360" s="215"/>
      <c r="C360" s="215"/>
      <c r="D360" s="216"/>
      <c r="E360" s="215"/>
      <c r="F360" s="215"/>
      <c r="G360" s="215"/>
      <c r="H360" s="215"/>
      <c r="I360" s="215"/>
      <c r="J360" s="215"/>
      <c r="K360" s="215"/>
      <c r="L360" s="216"/>
      <c r="M360" s="215"/>
      <c r="N360" s="215"/>
      <c r="O360" s="215"/>
      <c r="P360" s="215"/>
      <c r="Q360" s="217"/>
    </row>
    <row r="361" spans="1:17" ht="24.95" customHeight="1">
      <c r="A361" s="214"/>
      <c r="B361" s="215"/>
      <c r="C361" s="215"/>
      <c r="D361" s="216"/>
      <c r="E361" s="215"/>
      <c r="F361" s="215"/>
      <c r="G361" s="215"/>
      <c r="H361" s="215"/>
      <c r="I361" s="215"/>
      <c r="J361" s="215"/>
      <c r="K361" s="215"/>
      <c r="L361" s="216"/>
      <c r="M361" s="215"/>
      <c r="N361" s="215"/>
      <c r="O361" s="215"/>
      <c r="P361" s="215"/>
      <c r="Q361" s="217"/>
    </row>
    <row r="362" spans="1:17" ht="24.95" customHeight="1">
      <c r="A362" s="214"/>
      <c r="B362" s="215"/>
      <c r="C362" s="215"/>
      <c r="D362" s="216"/>
      <c r="E362" s="215"/>
      <c r="F362" s="215"/>
      <c r="G362" s="215"/>
      <c r="H362" s="215"/>
      <c r="I362" s="215"/>
      <c r="J362" s="215"/>
      <c r="K362" s="215"/>
      <c r="L362" s="216"/>
      <c r="M362" s="215"/>
      <c r="N362" s="215"/>
      <c r="O362" s="215"/>
      <c r="P362" s="215"/>
      <c r="Q362" s="217"/>
    </row>
    <row r="363" spans="1:17" ht="24.95" customHeight="1">
      <c r="A363" s="214"/>
      <c r="B363" s="215"/>
      <c r="C363" s="215"/>
      <c r="D363" s="216"/>
      <c r="E363" s="215"/>
      <c r="F363" s="215"/>
      <c r="G363" s="215"/>
      <c r="H363" s="215"/>
      <c r="I363" s="215"/>
      <c r="J363" s="215"/>
      <c r="K363" s="215"/>
      <c r="L363" s="216"/>
      <c r="M363" s="215"/>
      <c r="N363" s="215"/>
      <c r="O363" s="215"/>
      <c r="P363" s="215"/>
      <c r="Q363" s="217"/>
    </row>
    <row r="364" spans="1:17" ht="24.95" customHeight="1">
      <c r="A364" s="214"/>
      <c r="B364" s="215"/>
      <c r="C364" s="215"/>
      <c r="D364" s="216"/>
      <c r="E364" s="215"/>
      <c r="F364" s="215"/>
      <c r="G364" s="215"/>
      <c r="H364" s="215"/>
      <c r="I364" s="215"/>
      <c r="J364" s="215"/>
      <c r="K364" s="215"/>
      <c r="L364" s="216"/>
      <c r="M364" s="215"/>
      <c r="N364" s="215"/>
      <c r="O364" s="215"/>
      <c r="P364" s="215"/>
      <c r="Q364" s="217"/>
    </row>
    <row r="365" spans="1:17" ht="24.95" customHeight="1">
      <c r="A365" s="214"/>
      <c r="B365" s="215"/>
      <c r="C365" s="215"/>
      <c r="D365" s="216"/>
      <c r="E365" s="215"/>
      <c r="F365" s="215"/>
      <c r="G365" s="215"/>
      <c r="H365" s="215"/>
      <c r="I365" s="215"/>
      <c r="J365" s="215"/>
      <c r="K365" s="215"/>
      <c r="L365" s="216"/>
      <c r="M365" s="215"/>
      <c r="N365" s="215"/>
      <c r="O365" s="215"/>
      <c r="P365" s="215"/>
      <c r="Q365" s="217"/>
    </row>
    <row r="366" spans="1:17" ht="24.95" customHeight="1">
      <c r="A366" s="214"/>
      <c r="B366" s="215"/>
      <c r="C366" s="215"/>
      <c r="D366" s="216"/>
      <c r="E366" s="215"/>
      <c r="F366" s="215"/>
      <c r="G366" s="215"/>
      <c r="H366" s="215"/>
      <c r="I366" s="215"/>
      <c r="J366" s="215"/>
      <c r="K366" s="215"/>
      <c r="L366" s="216"/>
      <c r="M366" s="215"/>
      <c r="N366" s="215"/>
      <c r="O366" s="215"/>
      <c r="P366" s="215"/>
      <c r="Q366" s="217"/>
    </row>
    <row r="367" spans="1:17" ht="24.95" customHeight="1">
      <c r="A367" s="214"/>
      <c r="B367" s="215"/>
      <c r="C367" s="215"/>
      <c r="D367" s="216"/>
      <c r="E367" s="215"/>
      <c r="F367" s="215"/>
      <c r="G367" s="215"/>
      <c r="H367" s="215"/>
      <c r="I367" s="215"/>
      <c r="J367" s="215"/>
      <c r="K367" s="215"/>
      <c r="L367" s="216"/>
      <c r="M367" s="215"/>
      <c r="N367" s="215"/>
      <c r="O367" s="215"/>
      <c r="P367" s="215"/>
      <c r="Q367" s="217"/>
    </row>
    <row r="368" spans="1:17" ht="24.95" customHeight="1">
      <c r="A368" s="214"/>
      <c r="B368" s="215"/>
      <c r="C368" s="215"/>
      <c r="D368" s="216"/>
      <c r="E368" s="215"/>
      <c r="F368" s="215"/>
      <c r="G368" s="215"/>
      <c r="H368" s="215"/>
      <c r="I368" s="215"/>
      <c r="J368" s="215"/>
      <c r="K368" s="215"/>
      <c r="L368" s="216"/>
      <c r="M368" s="215"/>
      <c r="N368" s="215"/>
      <c r="O368" s="215"/>
      <c r="P368" s="215"/>
      <c r="Q368" s="217"/>
    </row>
    <row r="369" spans="1:17" ht="24.95" customHeight="1">
      <c r="A369" s="214"/>
      <c r="B369" s="215"/>
      <c r="C369" s="215"/>
      <c r="D369" s="216"/>
      <c r="E369" s="215"/>
      <c r="F369" s="215"/>
      <c r="G369" s="215"/>
      <c r="H369" s="215"/>
      <c r="I369" s="215"/>
      <c r="J369" s="215"/>
      <c r="K369" s="215"/>
      <c r="L369" s="216"/>
      <c r="M369" s="215"/>
      <c r="N369" s="215"/>
      <c r="O369" s="215"/>
      <c r="P369" s="215"/>
      <c r="Q369" s="217"/>
    </row>
    <row r="370" spans="1:17" ht="24.95" customHeight="1">
      <c r="A370" s="214"/>
      <c r="B370" s="215"/>
      <c r="C370" s="215"/>
      <c r="D370" s="216"/>
      <c r="E370" s="215"/>
      <c r="F370" s="215"/>
      <c r="G370" s="215"/>
      <c r="H370" s="215"/>
      <c r="I370" s="215"/>
      <c r="J370" s="215"/>
      <c r="K370" s="215"/>
      <c r="L370" s="216"/>
      <c r="M370" s="215"/>
      <c r="N370" s="215"/>
      <c r="O370" s="215"/>
      <c r="P370" s="215"/>
      <c r="Q370" s="217"/>
    </row>
    <row r="371" spans="1:17" ht="24.95" customHeight="1">
      <c r="A371" s="214"/>
      <c r="B371" s="215"/>
      <c r="C371" s="215"/>
      <c r="D371" s="216"/>
      <c r="E371" s="215"/>
      <c r="F371" s="215"/>
      <c r="G371" s="215"/>
      <c r="H371" s="215"/>
      <c r="I371" s="215"/>
      <c r="J371" s="215"/>
      <c r="K371" s="215"/>
      <c r="L371" s="216"/>
      <c r="M371" s="215"/>
      <c r="N371" s="215"/>
      <c r="O371" s="215"/>
      <c r="P371" s="215"/>
      <c r="Q371" s="217"/>
    </row>
    <row r="372" spans="1:17" ht="24.95" customHeight="1">
      <c r="A372" s="214"/>
      <c r="B372" s="215"/>
      <c r="C372" s="215"/>
      <c r="D372" s="216"/>
      <c r="E372" s="215"/>
      <c r="F372" s="215"/>
      <c r="G372" s="215"/>
      <c r="H372" s="215"/>
      <c r="I372" s="215"/>
      <c r="J372" s="215"/>
      <c r="K372" s="215"/>
      <c r="L372" s="216"/>
      <c r="M372" s="215"/>
      <c r="N372" s="215"/>
      <c r="O372" s="215"/>
      <c r="P372" s="215"/>
      <c r="Q372" s="217"/>
    </row>
    <row r="373" spans="1:17" ht="24.95" customHeight="1">
      <c r="A373" s="214"/>
      <c r="B373" s="215"/>
      <c r="C373" s="215"/>
      <c r="D373" s="216"/>
      <c r="E373" s="215"/>
      <c r="F373" s="215"/>
      <c r="G373" s="215"/>
      <c r="H373" s="215"/>
      <c r="I373" s="215"/>
      <c r="J373" s="215"/>
      <c r="K373" s="215"/>
      <c r="L373" s="216"/>
      <c r="M373" s="215"/>
      <c r="N373" s="215"/>
      <c r="O373" s="215"/>
      <c r="P373" s="215"/>
      <c r="Q373" s="217"/>
    </row>
    <row r="374" spans="1:17" ht="24.95" customHeight="1">
      <c r="A374" s="214"/>
      <c r="B374" s="215"/>
      <c r="C374" s="215"/>
      <c r="D374" s="216"/>
      <c r="E374" s="215"/>
      <c r="F374" s="215"/>
      <c r="G374" s="215"/>
      <c r="H374" s="215"/>
      <c r="I374" s="215"/>
      <c r="J374" s="215"/>
      <c r="K374" s="215"/>
      <c r="L374" s="216"/>
      <c r="M374" s="215"/>
      <c r="N374" s="215"/>
      <c r="O374" s="215"/>
      <c r="P374" s="215"/>
      <c r="Q374" s="217"/>
    </row>
    <row r="375" spans="1:17" ht="24.95" customHeight="1">
      <c r="A375" s="214"/>
      <c r="B375" s="215"/>
      <c r="C375" s="215"/>
      <c r="D375" s="216"/>
      <c r="E375" s="215"/>
      <c r="F375" s="215"/>
      <c r="G375" s="215"/>
      <c r="H375" s="215"/>
      <c r="I375" s="215"/>
      <c r="J375" s="215"/>
      <c r="K375" s="215"/>
      <c r="L375" s="216"/>
      <c r="M375" s="215"/>
      <c r="N375" s="215"/>
      <c r="O375" s="215"/>
      <c r="P375" s="215"/>
      <c r="Q375" s="217"/>
    </row>
    <row r="376" spans="1:17" ht="24.95" customHeight="1">
      <c r="A376" s="214"/>
      <c r="B376" s="215"/>
      <c r="C376" s="215"/>
      <c r="D376" s="216"/>
      <c r="E376" s="215"/>
      <c r="F376" s="215"/>
      <c r="G376" s="215"/>
      <c r="H376" s="215"/>
      <c r="I376" s="215"/>
      <c r="J376" s="215"/>
      <c r="K376" s="215"/>
      <c r="L376" s="216"/>
      <c r="M376" s="215"/>
      <c r="N376" s="215"/>
      <c r="O376" s="215"/>
      <c r="P376" s="215"/>
      <c r="Q376" s="217"/>
    </row>
    <row r="377" spans="1:17" ht="24.95" customHeight="1">
      <c r="A377" s="214"/>
      <c r="B377" s="215"/>
      <c r="C377" s="215"/>
      <c r="D377" s="216"/>
      <c r="E377" s="215"/>
      <c r="F377" s="215"/>
      <c r="G377" s="215"/>
      <c r="H377" s="215"/>
      <c r="I377" s="215"/>
      <c r="J377" s="215"/>
      <c r="K377" s="215"/>
      <c r="L377" s="216"/>
      <c r="M377" s="215"/>
      <c r="N377" s="215"/>
      <c r="O377" s="215"/>
      <c r="P377" s="215"/>
      <c r="Q377" s="217"/>
    </row>
    <row r="378" spans="1:17" ht="24.95" customHeight="1">
      <c r="A378" s="214"/>
      <c r="B378" s="215"/>
      <c r="C378" s="215"/>
      <c r="D378" s="216"/>
      <c r="E378" s="215"/>
      <c r="F378" s="215"/>
      <c r="G378" s="215"/>
      <c r="H378" s="215"/>
      <c r="I378" s="215"/>
      <c r="J378" s="215"/>
      <c r="K378" s="215"/>
      <c r="L378" s="216"/>
      <c r="M378" s="215"/>
      <c r="N378" s="215"/>
      <c r="O378" s="215"/>
      <c r="P378" s="215"/>
      <c r="Q378" s="217"/>
    </row>
    <row r="379" spans="1:17" ht="24.95" customHeight="1">
      <c r="A379" s="214"/>
      <c r="B379" s="215"/>
      <c r="C379" s="215"/>
      <c r="D379" s="216"/>
      <c r="E379" s="215"/>
      <c r="F379" s="215"/>
      <c r="G379" s="215"/>
      <c r="H379" s="215"/>
      <c r="I379" s="215"/>
      <c r="J379" s="215"/>
      <c r="K379" s="215"/>
      <c r="L379" s="216"/>
      <c r="M379" s="215"/>
      <c r="N379" s="215"/>
      <c r="O379" s="215"/>
      <c r="P379" s="215"/>
      <c r="Q379" s="217"/>
    </row>
    <row r="380" spans="1:17" ht="24.95" customHeight="1">
      <c r="A380" s="214"/>
      <c r="B380" s="215"/>
      <c r="C380" s="215"/>
      <c r="D380" s="216"/>
      <c r="E380" s="215"/>
      <c r="F380" s="215"/>
      <c r="G380" s="215"/>
      <c r="H380" s="215"/>
      <c r="I380" s="215"/>
      <c r="J380" s="215"/>
      <c r="K380" s="215"/>
      <c r="L380" s="216"/>
      <c r="M380" s="215"/>
      <c r="N380" s="215"/>
      <c r="O380" s="215"/>
      <c r="P380" s="215"/>
      <c r="Q380" s="217"/>
    </row>
    <row r="381" spans="1:17" ht="24.95" customHeight="1">
      <c r="A381" s="214"/>
      <c r="B381" s="215"/>
      <c r="C381" s="215"/>
      <c r="D381" s="216"/>
      <c r="E381" s="215"/>
      <c r="F381" s="215"/>
      <c r="G381" s="215"/>
      <c r="H381" s="215"/>
      <c r="I381" s="215"/>
      <c r="J381" s="215"/>
      <c r="K381" s="215"/>
      <c r="L381" s="216"/>
      <c r="M381" s="215"/>
      <c r="N381" s="215"/>
      <c r="O381" s="215"/>
      <c r="P381" s="215"/>
      <c r="Q381" s="217"/>
    </row>
    <row r="382" spans="1:17" ht="24.95" customHeight="1">
      <c r="A382" s="214"/>
      <c r="B382" s="215"/>
      <c r="C382" s="215"/>
      <c r="D382" s="216"/>
      <c r="E382" s="215"/>
      <c r="F382" s="215"/>
      <c r="G382" s="215"/>
      <c r="H382" s="215"/>
      <c r="I382" s="215"/>
      <c r="J382" s="215"/>
      <c r="K382" s="215"/>
      <c r="L382" s="216"/>
      <c r="M382" s="215"/>
      <c r="N382" s="215"/>
      <c r="O382" s="215"/>
      <c r="P382" s="215"/>
      <c r="Q382" s="217"/>
    </row>
    <row r="383" spans="1:17" ht="24.95" customHeight="1">
      <c r="A383" s="214"/>
      <c r="B383" s="215"/>
      <c r="C383" s="215"/>
      <c r="D383" s="216"/>
      <c r="E383" s="215"/>
      <c r="F383" s="215"/>
      <c r="G383" s="215"/>
      <c r="H383" s="215"/>
      <c r="I383" s="215"/>
      <c r="J383" s="215"/>
      <c r="K383" s="215"/>
      <c r="L383" s="216"/>
      <c r="M383" s="215"/>
      <c r="N383" s="215"/>
      <c r="O383" s="215"/>
      <c r="P383" s="215"/>
      <c r="Q383" s="217"/>
    </row>
    <row r="384" spans="1:17" ht="24.95" customHeight="1">
      <c r="A384" s="214"/>
      <c r="B384" s="215"/>
      <c r="C384" s="215"/>
      <c r="D384" s="216"/>
      <c r="E384" s="215"/>
      <c r="F384" s="215"/>
      <c r="G384" s="215"/>
      <c r="H384" s="215"/>
      <c r="I384" s="215"/>
      <c r="J384" s="215"/>
      <c r="K384" s="215"/>
      <c r="L384" s="216"/>
      <c r="M384" s="215"/>
      <c r="N384" s="215"/>
      <c r="O384" s="215"/>
      <c r="P384" s="215"/>
      <c r="Q384" s="217"/>
    </row>
    <row r="385" spans="1:17" ht="24.95" customHeight="1">
      <c r="A385" s="214"/>
      <c r="B385" s="215"/>
      <c r="C385" s="215"/>
      <c r="D385" s="216"/>
      <c r="E385" s="215"/>
      <c r="F385" s="215"/>
      <c r="G385" s="215"/>
      <c r="H385" s="215"/>
      <c r="I385" s="215"/>
      <c r="J385" s="215"/>
      <c r="K385" s="215"/>
      <c r="L385" s="216"/>
      <c r="M385" s="215"/>
      <c r="N385" s="215"/>
      <c r="O385" s="215"/>
      <c r="P385" s="215"/>
      <c r="Q385" s="217"/>
    </row>
    <row r="386" spans="1:17" ht="24.95" customHeight="1">
      <c r="A386" s="214"/>
      <c r="B386" s="215"/>
      <c r="C386" s="215"/>
      <c r="D386" s="216"/>
      <c r="E386" s="215"/>
      <c r="F386" s="215"/>
      <c r="G386" s="215"/>
      <c r="H386" s="215"/>
      <c r="I386" s="215"/>
      <c r="J386" s="215"/>
      <c r="K386" s="215"/>
      <c r="L386" s="216"/>
      <c r="M386" s="215"/>
      <c r="N386" s="215"/>
      <c r="O386" s="215"/>
      <c r="P386" s="215"/>
      <c r="Q386" s="217"/>
    </row>
    <row r="387" spans="1:17" ht="24.95" customHeight="1">
      <c r="A387" s="214"/>
      <c r="B387" s="215"/>
      <c r="C387" s="215"/>
      <c r="D387" s="216"/>
      <c r="E387" s="215"/>
      <c r="F387" s="215"/>
      <c r="G387" s="215"/>
      <c r="H387" s="215"/>
      <c r="I387" s="215"/>
      <c r="J387" s="215"/>
      <c r="K387" s="215"/>
      <c r="L387" s="216"/>
      <c r="M387" s="215"/>
      <c r="N387" s="215"/>
      <c r="O387" s="215"/>
      <c r="P387" s="215"/>
      <c r="Q387" s="217"/>
    </row>
    <row r="388" spans="1:17" ht="24.95" customHeight="1">
      <c r="A388" s="214"/>
      <c r="B388" s="215"/>
      <c r="C388" s="215"/>
      <c r="D388" s="216"/>
      <c r="E388" s="215"/>
      <c r="F388" s="215"/>
      <c r="G388" s="215"/>
      <c r="H388" s="215"/>
      <c r="I388" s="215"/>
      <c r="J388" s="215"/>
      <c r="K388" s="215"/>
      <c r="L388" s="216"/>
      <c r="M388" s="215"/>
      <c r="N388" s="215"/>
      <c r="O388" s="215"/>
      <c r="P388" s="215"/>
      <c r="Q388" s="217"/>
    </row>
    <row r="389" spans="1:17" ht="24.95" customHeight="1">
      <c r="A389" s="214"/>
      <c r="B389" s="215"/>
      <c r="C389" s="215"/>
      <c r="D389" s="216"/>
      <c r="E389" s="215"/>
      <c r="F389" s="215"/>
      <c r="G389" s="215"/>
      <c r="H389" s="215"/>
      <c r="I389" s="215"/>
      <c r="J389" s="215"/>
      <c r="K389" s="215"/>
      <c r="L389" s="216"/>
      <c r="M389" s="215"/>
      <c r="N389" s="215"/>
      <c r="O389" s="215"/>
      <c r="P389" s="215"/>
      <c r="Q389" s="217"/>
    </row>
    <row r="390" spans="1:17" ht="24.95" customHeight="1">
      <c r="A390" s="214"/>
      <c r="B390" s="215"/>
      <c r="C390" s="215"/>
      <c r="D390" s="216"/>
      <c r="E390" s="215"/>
      <c r="F390" s="215"/>
      <c r="G390" s="215"/>
      <c r="H390" s="215"/>
      <c r="I390" s="215"/>
      <c r="J390" s="215"/>
      <c r="K390" s="215"/>
      <c r="L390" s="216"/>
      <c r="M390" s="215"/>
      <c r="N390" s="215"/>
      <c r="O390" s="215"/>
      <c r="P390" s="215"/>
      <c r="Q390" s="217"/>
    </row>
    <row r="391" spans="1:17" ht="24.95" customHeight="1">
      <c r="A391" s="214"/>
      <c r="B391" s="215"/>
      <c r="C391" s="215"/>
      <c r="D391" s="216"/>
      <c r="E391" s="215"/>
      <c r="F391" s="215"/>
      <c r="G391" s="215"/>
      <c r="H391" s="215"/>
      <c r="I391" s="215"/>
      <c r="J391" s="215"/>
      <c r="K391" s="215"/>
      <c r="L391" s="216"/>
      <c r="M391" s="215"/>
      <c r="N391" s="215"/>
      <c r="O391" s="215"/>
      <c r="P391" s="215"/>
      <c r="Q391" s="217"/>
    </row>
    <row r="392" spans="1:17" ht="24.95" customHeight="1">
      <c r="A392" s="214"/>
      <c r="B392" s="215"/>
      <c r="C392" s="215"/>
      <c r="D392" s="216"/>
      <c r="E392" s="215"/>
      <c r="F392" s="215"/>
      <c r="G392" s="215"/>
      <c r="H392" s="215"/>
      <c r="I392" s="215"/>
      <c r="J392" s="215"/>
      <c r="K392" s="215"/>
      <c r="L392" s="216"/>
      <c r="M392" s="215"/>
      <c r="N392" s="215"/>
      <c r="O392" s="215"/>
      <c r="P392" s="215"/>
      <c r="Q392" s="217"/>
    </row>
    <row r="393" spans="1:17" ht="24.95" customHeight="1">
      <c r="A393" s="214"/>
      <c r="B393" s="215"/>
      <c r="C393" s="215"/>
      <c r="D393" s="216"/>
      <c r="E393" s="215"/>
      <c r="F393" s="215"/>
      <c r="G393" s="215"/>
      <c r="H393" s="215"/>
      <c r="I393" s="215"/>
      <c r="J393" s="215"/>
      <c r="K393" s="215"/>
      <c r="L393" s="216"/>
      <c r="M393" s="215"/>
      <c r="N393" s="215"/>
      <c r="O393" s="215"/>
      <c r="P393" s="215"/>
      <c r="Q393" s="217"/>
    </row>
    <row r="394" spans="1:17" ht="24.95" customHeight="1">
      <c r="A394" s="214"/>
      <c r="B394" s="215"/>
      <c r="C394" s="215"/>
      <c r="D394" s="216"/>
      <c r="E394" s="215"/>
      <c r="F394" s="215"/>
      <c r="G394" s="215"/>
      <c r="H394" s="215"/>
      <c r="I394" s="215"/>
      <c r="J394" s="215"/>
      <c r="K394" s="215"/>
      <c r="L394" s="216"/>
      <c r="M394" s="215"/>
      <c r="N394" s="215"/>
      <c r="O394" s="215"/>
      <c r="P394" s="215"/>
      <c r="Q394" s="217"/>
    </row>
    <row r="395" spans="1:17" ht="24.95" customHeight="1">
      <c r="A395" s="214"/>
      <c r="B395" s="215"/>
      <c r="C395" s="215"/>
      <c r="D395" s="216"/>
      <c r="E395" s="215"/>
      <c r="F395" s="215"/>
      <c r="G395" s="215"/>
      <c r="H395" s="215"/>
      <c r="I395" s="215"/>
      <c r="J395" s="215"/>
      <c r="K395" s="215"/>
      <c r="L395" s="216"/>
      <c r="M395" s="215"/>
      <c r="N395" s="215"/>
      <c r="O395" s="215"/>
      <c r="P395" s="215"/>
      <c r="Q395" s="217"/>
    </row>
    <row r="396" spans="1:17" ht="24.95" customHeight="1">
      <c r="A396" s="214"/>
      <c r="B396" s="215"/>
      <c r="C396" s="215"/>
      <c r="D396" s="216"/>
      <c r="E396" s="215"/>
      <c r="F396" s="215"/>
      <c r="G396" s="215"/>
      <c r="H396" s="215"/>
      <c r="I396" s="215"/>
      <c r="J396" s="215"/>
      <c r="K396" s="215"/>
      <c r="L396" s="216"/>
      <c r="M396" s="215"/>
      <c r="N396" s="215"/>
      <c r="O396" s="215"/>
      <c r="P396" s="215"/>
      <c r="Q396" s="217"/>
    </row>
    <row r="397" spans="1:17" ht="24.95" customHeight="1">
      <c r="A397" s="214"/>
      <c r="B397" s="215"/>
      <c r="C397" s="215"/>
      <c r="D397" s="216"/>
      <c r="E397" s="215"/>
      <c r="F397" s="215"/>
      <c r="G397" s="215"/>
      <c r="H397" s="215"/>
      <c r="I397" s="215"/>
      <c r="J397" s="215"/>
      <c r="K397" s="215"/>
      <c r="L397" s="216"/>
      <c r="M397" s="215"/>
      <c r="N397" s="215"/>
      <c r="O397" s="215"/>
      <c r="P397" s="215"/>
      <c r="Q397" s="217"/>
    </row>
    <row r="398" spans="1:17" ht="24.95" customHeight="1">
      <c r="A398" s="214"/>
      <c r="B398" s="215"/>
      <c r="C398" s="215"/>
      <c r="D398" s="216"/>
      <c r="E398" s="215"/>
      <c r="F398" s="215"/>
      <c r="G398" s="215"/>
      <c r="H398" s="215"/>
      <c r="I398" s="215"/>
      <c r="J398" s="215"/>
      <c r="K398" s="215"/>
      <c r="L398" s="216"/>
      <c r="M398" s="215"/>
      <c r="N398" s="215"/>
      <c r="O398" s="215"/>
      <c r="P398" s="215"/>
      <c r="Q398" s="217"/>
    </row>
    <row r="399" spans="1:17" ht="24.95" customHeight="1">
      <c r="A399" s="214"/>
      <c r="B399" s="215"/>
      <c r="C399" s="215"/>
      <c r="D399" s="216"/>
      <c r="E399" s="215"/>
      <c r="F399" s="215"/>
      <c r="G399" s="215"/>
      <c r="H399" s="215"/>
      <c r="I399" s="215"/>
      <c r="J399" s="215"/>
      <c r="K399" s="215"/>
      <c r="L399" s="216"/>
      <c r="M399" s="215"/>
      <c r="N399" s="215"/>
      <c r="O399" s="215"/>
      <c r="P399" s="215"/>
      <c r="Q399" s="217"/>
    </row>
    <row r="400" spans="1:17" ht="24.95" customHeight="1">
      <c r="A400" s="214"/>
      <c r="B400" s="215"/>
      <c r="C400" s="215"/>
      <c r="D400" s="216"/>
      <c r="E400" s="215"/>
      <c r="F400" s="215"/>
      <c r="G400" s="215"/>
      <c r="H400" s="215"/>
      <c r="I400" s="215"/>
      <c r="J400" s="215"/>
      <c r="K400" s="215"/>
      <c r="L400" s="216"/>
      <c r="M400" s="215"/>
      <c r="N400" s="215"/>
      <c r="O400" s="215"/>
      <c r="P400" s="215"/>
      <c r="Q400" s="217"/>
    </row>
    <row r="401" spans="1:17" ht="24.95" customHeight="1">
      <c r="A401" s="214"/>
      <c r="B401" s="215"/>
      <c r="C401" s="215"/>
      <c r="D401" s="216"/>
      <c r="E401" s="215"/>
      <c r="F401" s="215"/>
      <c r="G401" s="215"/>
      <c r="H401" s="215"/>
      <c r="I401" s="215"/>
      <c r="J401" s="215"/>
      <c r="K401" s="215"/>
      <c r="L401" s="216"/>
      <c r="M401" s="215"/>
      <c r="N401" s="215"/>
      <c r="O401" s="215"/>
      <c r="P401" s="215"/>
      <c r="Q401" s="217"/>
    </row>
    <row r="402" spans="1:17" ht="24.95" customHeight="1">
      <c r="A402" s="214"/>
      <c r="B402" s="215"/>
      <c r="C402" s="215"/>
      <c r="D402" s="216"/>
      <c r="E402" s="215"/>
      <c r="F402" s="215"/>
      <c r="G402" s="215"/>
      <c r="H402" s="215"/>
      <c r="I402" s="215"/>
      <c r="J402" s="215"/>
      <c r="K402" s="215"/>
      <c r="L402" s="216"/>
      <c r="M402" s="215"/>
      <c r="N402" s="215"/>
      <c r="O402" s="215"/>
      <c r="P402" s="215"/>
      <c r="Q402" s="217"/>
    </row>
    <row r="403" spans="1:17" ht="24.95" customHeight="1">
      <c r="A403" s="214"/>
      <c r="B403" s="215"/>
      <c r="C403" s="215"/>
      <c r="D403" s="216"/>
      <c r="E403" s="215"/>
      <c r="F403" s="215"/>
      <c r="G403" s="215"/>
      <c r="H403" s="215"/>
      <c r="I403" s="215"/>
      <c r="J403" s="215"/>
      <c r="K403" s="215"/>
      <c r="L403" s="216"/>
      <c r="M403" s="215"/>
      <c r="N403" s="215"/>
      <c r="O403" s="215"/>
      <c r="P403" s="215"/>
      <c r="Q403" s="217"/>
    </row>
    <row r="404" spans="1:17" ht="24.95" customHeight="1">
      <c r="A404" s="214"/>
      <c r="B404" s="215"/>
      <c r="C404" s="215"/>
      <c r="D404" s="216"/>
      <c r="E404" s="215"/>
      <c r="F404" s="215"/>
      <c r="G404" s="215"/>
      <c r="H404" s="215"/>
      <c r="I404" s="215"/>
      <c r="J404" s="215"/>
      <c r="K404" s="215"/>
      <c r="L404" s="216"/>
      <c r="M404" s="215"/>
      <c r="N404" s="215"/>
      <c r="O404" s="215"/>
      <c r="P404" s="215"/>
      <c r="Q404" s="217"/>
    </row>
    <row r="405" spans="1:17" ht="24.95" customHeight="1">
      <c r="A405" s="214"/>
      <c r="B405" s="215"/>
      <c r="C405" s="215"/>
      <c r="D405" s="216"/>
      <c r="E405" s="215"/>
      <c r="F405" s="215"/>
      <c r="G405" s="215"/>
      <c r="H405" s="215"/>
      <c r="I405" s="215"/>
      <c r="J405" s="215"/>
      <c r="K405" s="215"/>
      <c r="L405" s="216"/>
      <c r="M405" s="215"/>
      <c r="N405" s="215"/>
      <c r="O405" s="215"/>
      <c r="P405" s="215"/>
      <c r="Q405" s="217"/>
    </row>
    <row r="406" spans="1:17" ht="24.95" customHeight="1">
      <c r="A406" s="214"/>
      <c r="B406" s="215"/>
      <c r="C406" s="215"/>
      <c r="D406" s="216"/>
      <c r="E406" s="215"/>
      <c r="F406" s="215"/>
      <c r="G406" s="215"/>
      <c r="H406" s="215"/>
      <c r="I406" s="215"/>
      <c r="J406" s="215"/>
      <c r="K406" s="215"/>
      <c r="L406" s="216"/>
      <c r="M406" s="215"/>
      <c r="N406" s="215"/>
      <c r="O406" s="215"/>
      <c r="P406" s="215"/>
      <c r="Q406" s="217"/>
    </row>
    <row r="407" spans="1:17" ht="24.95" customHeight="1">
      <c r="A407" s="214"/>
      <c r="B407" s="215"/>
      <c r="C407" s="215"/>
      <c r="D407" s="216"/>
      <c r="E407" s="215"/>
      <c r="F407" s="215"/>
      <c r="G407" s="215"/>
      <c r="H407" s="215"/>
      <c r="I407" s="215"/>
      <c r="J407" s="215"/>
      <c r="K407" s="215"/>
      <c r="L407" s="216"/>
      <c r="M407" s="215"/>
      <c r="N407" s="215"/>
      <c r="O407" s="215"/>
      <c r="P407" s="215"/>
      <c r="Q407" s="217"/>
    </row>
    <row r="408" spans="1:17" ht="24.95" customHeight="1">
      <c r="A408" s="214"/>
      <c r="B408" s="215"/>
      <c r="C408" s="215"/>
      <c r="D408" s="216"/>
      <c r="E408" s="215"/>
      <c r="F408" s="215"/>
      <c r="G408" s="215"/>
      <c r="H408" s="215"/>
      <c r="I408" s="215"/>
      <c r="J408" s="215"/>
      <c r="K408" s="215"/>
      <c r="L408" s="216"/>
      <c r="M408" s="215"/>
      <c r="N408" s="215"/>
      <c r="O408" s="215"/>
      <c r="P408" s="215"/>
      <c r="Q408" s="217"/>
    </row>
    <row r="409" spans="1:17" ht="24.95" customHeight="1">
      <c r="A409" s="214"/>
      <c r="B409" s="215"/>
      <c r="C409" s="215"/>
      <c r="D409" s="216"/>
      <c r="E409" s="215"/>
      <c r="F409" s="215"/>
      <c r="G409" s="215"/>
      <c r="H409" s="215"/>
      <c r="I409" s="215"/>
      <c r="J409" s="215"/>
      <c r="K409" s="215"/>
      <c r="L409" s="216"/>
      <c r="M409" s="215"/>
      <c r="N409" s="215"/>
      <c r="O409" s="215"/>
      <c r="P409" s="215"/>
      <c r="Q409" s="217"/>
    </row>
    <row r="410" spans="1:17" ht="24.95" customHeight="1">
      <c r="A410" s="214"/>
      <c r="B410" s="215"/>
      <c r="C410" s="215"/>
      <c r="D410" s="216"/>
      <c r="E410" s="215"/>
      <c r="F410" s="215"/>
      <c r="G410" s="215"/>
      <c r="H410" s="215"/>
      <c r="I410" s="215"/>
      <c r="J410" s="215"/>
      <c r="K410" s="215"/>
      <c r="L410" s="216"/>
      <c r="M410" s="215"/>
      <c r="N410" s="215"/>
      <c r="O410" s="215"/>
      <c r="P410" s="215"/>
      <c r="Q410" s="217"/>
    </row>
    <row r="411" spans="1:17" ht="24.95" customHeight="1">
      <c r="A411" s="214"/>
      <c r="B411" s="215"/>
      <c r="C411" s="215"/>
      <c r="D411" s="216"/>
      <c r="E411" s="215"/>
      <c r="F411" s="215"/>
      <c r="G411" s="215"/>
      <c r="H411" s="215"/>
      <c r="I411" s="215"/>
      <c r="J411" s="215"/>
      <c r="K411" s="215"/>
      <c r="L411" s="216"/>
      <c r="M411" s="215"/>
      <c r="N411" s="215"/>
      <c r="O411" s="215"/>
      <c r="P411" s="215"/>
      <c r="Q411" s="217"/>
    </row>
    <row r="412" spans="1:17" ht="24.95" customHeight="1">
      <c r="A412" s="214"/>
      <c r="B412" s="215"/>
      <c r="C412" s="215"/>
      <c r="D412" s="216"/>
      <c r="E412" s="215"/>
      <c r="F412" s="215"/>
      <c r="G412" s="215"/>
      <c r="H412" s="215"/>
      <c r="I412" s="215"/>
      <c r="J412" s="215"/>
      <c r="K412" s="215"/>
      <c r="L412" s="216"/>
      <c r="M412" s="215"/>
      <c r="N412" s="215"/>
      <c r="O412" s="215"/>
      <c r="P412" s="215"/>
      <c r="Q412" s="217"/>
    </row>
    <row r="413" spans="1:17" ht="24.95" customHeight="1">
      <c r="A413" s="214"/>
      <c r="B413" s="215"/>
      <c r="C413" s="215"/>
      <c r="D413" s="216"/>
      <c r="E413" s="215"/>
      <c r="F413" s="215"/>
      <c r="G413" s="215"/>
      <c r="H413" s="215"/>
      <c r="I413" s="215"/>
      <c r="J413" s="215"/>
      <c r="K413" s="215"/>
      <c r="L413" s="216"/>
      <c r="M413" s="215"/>
      <c r="N413" s="215"/>
      <c r="O413" s="215"/>
      <c r="P413" s="215"/>
      <c r="Q413" s="217"/>
    </row>
    <row r="414" spans="1:17" ht="24.95" customHeight="1">
      <c r="A414" s="214"/>
      <c r="B414" s="215"/>
      <c r="C414" s="215"/>
      <c r="D414" s="216"/>
      <c r="E414" s="215"/>
      <c r="F414" s="215"/>
      <c r="G414" s="215"/>
      <c r="H414" s="215"/>
      <c r="I414" s="215"/>
      <c r="J414" s="215"/>
      <c r="K414" s="215"/>
      <c r="L414" s="216"/>
      <c r="M414" s="215"/>
      <c r="N414" s="215"/>
      <c r="O414" s="215"/>
      <c r="P414" s="215"/>
      <c r="Q414" s="217"/>
    </row>
    <row r="415" spans="1:17" ht="24.95" customHeight="1">
      <c r="A415" s="214"/>
      <c r="B415" s="215"/>
      <c r="C415" s="215"/>
      <c r="D415" s="216"/>
      <c r="E415" s="215"/>
      <c r="F415" s="215"/>
      <c r="G415" s="215"/>
      <c r="H415" s="215"/>
      <c r="I415" s="215"/>
      <c r="J415" s="215"/>
      <c r="K415" s="215"/>
      <c r="L415" s="216"/>
      <c r="M415" s="215"/>
      <c r="N415" s="215"/>
      <c r="O415" s="215"/>
      <c r="P415" s="215"/>
      <c r="Q415" s="217"/>
    </row>
    <row r="416" spans="1:17" ht="24.95" customHeight="1">
      <c r="A416" s="214"/>
      <c r="B416" s="215"/>
      <c r="C416" s="215"/>
      <c r="D416" s="216"/>
      <c r="E416" s="215"/>
      <c r="F416" s="215"/>
      <c r="G416" s="215"/>
      <c r="H416" s="215"/>
      <c r="I416" s="215"/>
      <c r="J416" s="215"/>
      <c r="K416" s="215"/>
      <c r="L416" s="216"/>
      <c r="M416" s="215"/>
      <c r="N416" s="215"/>
      <c r="O416" s="215"/>
      <c r="P416" s="215"/>
      <c r="Q416" s="217"/>
    </row>
    <row r="417" spans="1:17" ht="24.95" customHeight="1">
      <c r="A417" s="214"/>
      <c r="B417" s="215"/>
      <c r="C417" s="215"/>
      <c r="D417" s="216"/>
      <c r="E417" s="215"/>
      <c r="F417" s="215"/>
      <c r="G417" s="215"/>
      <c r="H417" s="215"/>
      <c r="I417" s="215"/>
      <c r="J417" s="215"/>
      <c r="K417" s="215"/>
      <c r="L417" s="216"/>
      <c r="M417" s="215"/>
      <c r="N417" s="215"/>
      <c r="O417" s="215"/>
      <c r="P417" s="215"/>
      <c r="Q417" s="217"/>
    </row>
    <row r="418" spans="1:17" ht="24.95" customHeight="1">
      <c r="A418" s="214"/>
      <c r="B418" s="215"/>
      <c r="C418" s="215"/>
      <c r="D418" s="216"/>
      <c r="E418" s="215"/>
      <c r="F418" s="215"/>
      <c r="G418" s="215"/>
      <c r="H418" s="215"/>
      <c r="I418" s="215"/>
      <c r="J418" s="215"/>
      <c r="K418" s="215"/>
      <c r="L418" s="216"/>
      <c r="M418" s="215"/>
      <c r="N418" s="215"/>
      <c r="O418" s="215"/>
      <c r="P418" s="215"/>
      <c r="Q418" s="217"/>
    </row>
    <row r="419" spans="1:17" ht="24.95" customHeight="1">
      <c r="A419" s="214"/>
      <c r="B419" s="215"/>
      <c r="C419" s="215"/>
      <c r="D419" s="216"/>
      <c r="E419" s="215"/>
      <c r="F419" s="215"/>
      <c r="G419" s="215"/>
      <c r="H419" s="215"/>
      <c r="I419" s="215"/>
      <c r="J419" s="215"/>
      <c r="K419" s="215"/>
      <c r="L419" s="216"/>
      <c r="M419" s="215"/>
      <c r="N419" s="215"/>
      <c r="O419" s="215"/>
      <c r="P419" s="215"/>
      <c r="Q419" s="217"/>
    </row>
    <row r="420" spans="1:17" ht="24.95" customHeight="1">
      <c r="A420" s="214"/>
      <c r="B420" s="215"/>
      <c r="C420" s="215"/>
      <c r="D420" s="216"/>
      <c r="E420" s="215"/>
      <c r="F420" s="215"/>
      <c r="G420" s="215"/>
      <c r="H420" s="215"/>
      <c r="I420" s="215"/>
      <c r="J420" s="215"/>
      <c r="K420" s="215"/>
      <c r="L420" s="216"/>
      <c r="M420" s="215"/>
      <c r="N420" s="215"/>
      <c r="O420" s="215"/>
      <c r="P420" s="215"/>
      <c r="Q420" s="217"/>
    </row>
    <row r="421" spans="1:17" ht="24.95" customHeight="1">
      <c r="A421" s="214"/>
      <c r="B421" s="215"/>
      <c r="C421" s="215"/>
      <c r="D421" s="216"/>
      <c r="E421" s="215"/>
      <c r="F421" s="215"/>
      <c r="G421" s="215"/>
      <c r="H421" s="215"/>
      <c r="I421" s="215"/>
      <c r="J421" s="215"/>
      <c r="K421" s="215"/>
      <c r="L421" s="216"/>
      <c r="M421" s="215"/>
      <c r="N421" s="215"/>
      <c r="O421" s="215"/>
      <c r="P421" s="215"/>
      <c r="Q421" s="217"/>
    </row>
    <row r="422" spans="1:17" ht="24.95" customHeight="1">
      <c r="A422" s="214"/>
      <c r="B422" s="215"/>
      <c r="C422" s="215"/>
      <c r="D422" s="216"/>
      <c r="E422" s="215"/>
      <c r="F422" s="215"/>
      <c r="G422" s="215"/>
      <c r="H422" s="215"/>
      <c r="I422" s="215"/>
      <c r="J422" s="215"/>
      <c r="K422" s="215"/>
      <c r="L422" s="216"/>
      <c r="M422" s="215"/>
      <c r="N422" s="215"/>
      <c r="O422" s="215"/>
      <c r="P422" s="215"/>
      <c r="Q422" s="217"/>
    </row>
    <row r="423" spans="1:17" ht="24.95" customHeight="1">
      <c r="A423" s="214"/>
      <c r="B423" s="215"/>
      <c r="C423" s="215"/>
      <c r="D423" s="216"/>
      <c r="E423" s="215"/>
      <c r="F423" s="215"/>
      <c r="G423" s="215"/>
      <c r="H423" s="215"/>
      <c r="I423" s="215"/>
      <c r="J423" s="215"/>
      <c r="K423" s="215"/>
      <c r="L423" s="216"/>
      <c r="M423" s="215"/>
      <c r="N423" s="215"/>
      <c r="O423" s="215"/>
      <c r="P423" s="215"/>
      <c r="Q423" s="217"/>
    </row>
    <row r="424" spans="1:17" ht="24.95" customHeight="1">
      <c r="A424" s="214"/>
      <c r="B424" s="215"/>
      <c r="C424" s="215"/>
      <c r="D424" s="216"/>
      <c r="E424" s="215"/>
      <c r="F424" s="215"/>
      <c r="G424" s="215"/>
      <c r="H424" s="215"/>
      <c r="I424" s="215"/>
      <c r="J424" s="215"/>
      <c r="K424" s="215"/>
      <c r="L424" s="216"/>
      <c r="M424" s="215"/>
      <c r="N424" s="215"/>
      <c r="O424" s="215"/>
      <c r="P424" s="215"/>
      <c r="Q424" s="217"/>
    </row>
    <row r="425" spans="1:17" ht="24.95" customHeight="1">
      <c r="A425" s="214"/>
      <c r="B425" s="215"/>
      <c r="C425" s="215"/>
      <c r="D425" s="216"/>
      <c r="E425" s="215"/>
      <c r="F425" s="215"/>
      <c r="G425" s="215"/>
      <c r="H425" s="215"/>
      <c r="I425" s="215"/>
      <c r="J425" s="215"/>
      <c r="K425" s="215"/>
      <c r="L425" s="216"/>
      <c r="M425" s="215"/>
      <c r="N425" s="215"/>
      <c r="O425" s="215"/>
      <c r="P425" s="215"/>
      <c r="Q425" s="217"/>
    </row>
    <row r="426" spans="1:17" ht="24.95" customHeight="1">
      <c r="A426" s="214"/>
      <c r="B426" s="215"/>
      <c r="C426" s="215"/>
      <c r="D426" s="216"/>
      <c r="E426" s="215"/>
      <c r="F426" s="215"/>
      <c r="G426" s="215"/>
      <c r="H426" s="215"/>
      <c r="I426" s="215"/>
      <c r="J426" s="215"/>
      <c r="K426" s="215"/>
      <c r="L426" s="216"/>
      <c r="M426" s="215"/>
      <c r="N426" s="215"/>
      <c r="O426" s="215"/>
      <c r="P426" s="215"/>
      <c r="Q426" s="217"/>
    </row>
    <row r="427" spans="1:17" ht="24.95" customHeight="1">
      <c r="A427" s="214"/>
      <c r="B427" s="215"/>
      <c r="C427" s="215"/>
      <c r="D427" s="216"/>
      <c r="E427" s="215"/>
      <c r="F427" s="215"/>
      <c r="G427" s="215"/>
      <c r="H427" s="215"/>
      <c r="I427" s="215"/>
      <c r="J427" s="215"/>
      <c r="K427" s="215"/>
      <c r="L427" s="216"/>
      <c r="M427" s="215"/>
      <c r="N427" s="215"/>
      <c r="O427" s="215"/>
      <c r="P427" s="215"/>
      <c r="Q427" s="217"/>
    </row>
    <row r="428" spans="1:17" ht="24.95" customHeight="1">
      <c r="A428" s="214"/>
      <c r="B428" s="215"/>
      <c r="C428" s="215"/>
      <c r="D428" s="216"/>
      <c r="E428" s="215"/>
      <c r="F428" s="215"/>
      <c r="G428" s="215"/>
      <c r="H428" s="215"/>
      <c r="I428" s="215"/>
      <c r="J428" s="215"/>
      <c r="K428" s="215"/>
      <c r="L428" s="216"/>
      <c r="M428" s="215"/>
      <c r="N428" s="215"/>
      <c r="O428" s="215"/>
      <c r="P428" s="215"/>
      <c r="Q428" s="217"/>
    </row>
    <row r="429" spans="1:17" ht="24.95" customHeight="1">
      <c r="A429" s="214"/>
      <c r="B429" s="215"/>
      <c r="C429" s="215"/>
      <c r="D429" s="216"/>
      <c r="E429" s="215"/>
      <c r="F429" s="215"/>
      <c r="G429" s="215"/>
      <c r="H429" s="215"/>
      <c r="I429" s="215"/>
      <c r="J429" s="215"/>
      <c r="K429" s="215"/>
      <c r="L429" s="216"/>
      <c r="M429" s="215"/>
      <c r="N429" s="215"/>
      <c r="O429" s="215"/>
      <c r="P429" s="215"/>
      <c r="Q429" s="217"/>
    </row>
    <row r="430" spans="1:17" ht="24.95" customHeight="1">
      <c r="A430" s="214"/>
      <c r="B430" s="215"/>
      <c r="C430" s="215"/>
      <c r="D430" s="216"/>
      <c r="E430" s="215"/>
      <c r="F430" s="215"/>
      <c r="G430" s="215"/>
      <c r="H430" s="215"/>
      <c r="I430" s="215"/>
      <c r="J430" s="215"/>
      <c r="K430" s="215"/>
      <c r="L430" s="216"/>
      <c r="M430" s="215"/>
      <c r="N430" s="215"/>
      <c r="O430" s="215"/>
      <c r="P430" s="215"/>
      <c r="Q430" s="217"/>
    </row>
    <row r="431" spans="1:17" ht="24.95" customHeight="1">
      <c r="A431" s="214"/>
      <c r="B431" s="215"/>
      <c r="C431" s="215"/>
      <c r="D431" s="216"/>
      <c r="E431" s="215"/>
      <c r="F431" s="215"/>
      <c r="G431" s="215"/>
      <c r="H431" s="215"/>
      <c r="I431" s="215"/>
      <c r="J431" s="215"/>
      <c r="K431" s="215"/>
      <c r="L431" s="216"/>
      <c r="M431" s="215"/>
      <c r="N431" s="215"/>
      <c r="O431" s="215"/>
      <c r="P431" s="215"/>
      <c r="Q431" s="217"/>
    </row>
    <row r="432" spans="1:17" ht="24.95" customHeight="1">
      <c r="A432" s="214"/>
      <c r="B432" s="215"/>
      <c r="C432" s="215"/>
      <c r="D432" s="216"/>
      <c r="E432" s="215"/>
      <c r="F432" s="215"/>
      <c r="G432" s="215"/>
      <c r="H432" s="215"/>
      <c r="I432" s="215"/>
      <c r="J432" s="215"/>
      <c r="K432" s="215"/>
      <c r="L432" s="216"/>
      <c r="M432" s="215"/>
      <c r="N432" s="215"/>
      <c r="O432" s="215"/>
      <c r="P432" s="215"/>
      <c r="Q432" s="217"/>
    </row>
    <row r="433" spans="1:17" ht="24.95" customHeight="1">
      <c r="A433" s="214"/>
      <c r="B433" s="215"/>
      <c r="C433" s="215"/>
      <c r="D433" s="216"/>
      <c r="E433" s="215"/>
      <c r="F433" s="215"/>
      <c r="G433" s="215"/>
      <c r="H433" s="215"/>
      <c r="I433" s="215"/>
      <c r="J433" s="215"/>
      <c r="K433" s="215"/>
      <c r="L433" s="216"/>
      <c r="M433" s="215"/>
      <c r="N433" s="215"/>
      <c r="O433" s="215"/>
      <c r="P433" s="215"/>
      <c r="Q433" s="217"/>
    </row>
    <row r="434" spans="1:17" ht="24.95" customHeight="1">
      <c r="A434" s="214"/>
      <c r="B434" s="215"/>
      <c r="C434" s="215"/>
      <c r="D434" s="216"/>
      <c r="E434" s="215"/>
      <c r="F434" s="215"/>
      <c r="G434" s="215"/>
      <c r="H434" s="215"/>
      <c r="I434" s="215"/>
      <c r="J434" s="215"/>
      <c r="K434" s="215"/>
      <c r="L434" s="216"/>
      <c r="M434" s="215"/>
      <c r="N434" s="215"/>
      <c r="O434" s="215"/>
      <c r="P434" s="215"/>
      <c r="Q434" s="217"/>
    </row>
    <row r="435" spans="1:17" ht="24.95" customHeight="1">
      <c r="A435" s="214"/>
      <c r="B435" s="215"/>
      <c r="C435" s="215"/>
      <c r="D435" s="216"/>
      <c r="E435" s="215"/>
      <c r="F435" s="215"/>
      <c r="G435" s="215"/>
      <c r="H435" s="215"/>
      <c r="I435" s="215"/>
      <c r="J435" s="215"/>
      <c r="K435" s="215"/>
      <c r="L435" s="216"/>
      <c r="M435" s="215"/>
      <c r="N435" s="215"/>
      <c r="O435" s="215"/>
      <c r="P435" s="215"/>
      <c r="Q435" s="217"/>
    </row>
    <row r="436" spans="1:17" ht="24.95" customHeight="1">
      <c r="A436" s="214"/>
      <c r="B436" s="215"/>
      <c r="C436" s="215"/>
      <c r="D436" s="216"/>
      <c r="E436" s="215"/>
      <c r="F436" s="215"/>
      <c r="G436" s="215"/>
      <c r="H436" s="215"/>
      <c r="I436" s="215"/>
      <c r="J436" s="215"/>
      <c r="K436" s="215"/>
      <c r="L436" s="216"/>
      <c r="M436" s="215"/>
      <c r="N436" s="215"/>
      <c r="O436" s="215"/>
      <c r="P436" s="215"/>
      <c r="Q436" s="217"/>
    </row>
    <row r="437" spans="1:17" ht="24.95" customHeight="1">
      <c r="A437" s="214"/>
      <c r="B437" s="215"/>
      <c r="C437" s="215"/>
      <c r="D437" s="216"/>
      <c r="E437" s="215"/>
      <c r="F437" s="215"/>
      <c r="G437" s="215"/>
      <c r="H437" s="215"/>
      <c r="I437" s="215"/>
      <c r="J437" s="215"/>
      <c r="K437" s="215"/>
      <c r="L437" s="216"/>
      <c r="M437" s="215"/>
      <c r="N437" s="215"/>
      <c r="O437" s="215"/>
      <c r="P437" s="215"/>
      <c r="Q437" s="217"/>
    </row>
    <row r="438" spans="1:17" ht="24.95" customHeight="1">
      <c r="A438" s="214"/>
      <c r="B438" s="215"/>
      <c r="C438" s="215"/>
      <c r="D438" s="216"/>
      <c r="E438" s="215"/>
      <c r="F438" s="215"/>
      <c r="G438" s="215"/>
      <c r="H438" s="215"/>
      <c r="I438" s="215"/>
      <c r="J438" s="215"/>
      <c r="K438" s="215"/>
      <c r="L438" s="216"/>
      <c r="M438" s="215"/>
      <c r="N438" s="215"/>
      <c r="O438" s="215"/>
      <c r="P438" s="215"/>
      <c r="Q438" s="217"/>
    </row>
    <row r="439" spans="1:17" ht="24.95" customHeight="1">
      <c r="A439" s="214"/>
      <c r="B439" s="215"/>
      <c r="C439" s="215"/>
      <c r="D439" s="216"/>
      <c r="E439" s="215"/>
      <c r="F439" s="215"/>
      <c r="G439" s="215"/>
      <c r="H439" s="215"/>
      <c r="I439" s="215"/>
      <c r="J439" s="215"/>
      <c r="K439" s="215"/>
      <c r="L439" s="216"/>
      <c r="M439" s="215"/>
      <c r="N439" s="215"/>
      <c r="O439" s="215"/>
      <c r="P439" s="215"/>
      <c r="Q439" s="217"/>
    </row>
    <row r="440" spans="1:17" ht="24.95" customHeight="1">
      <c r="A440" s="214"/>
      <c r="B440" s="215"/>
      <c r="C440" s="215"/>
      <c r="D440" s="216"/>
      <c r="E440" s="215"/>
      <c r="F440" s="215"/>
      <c r="G440" s="215"/>
      <c r="H440" s="215"/>
      <c r="I440" s="215"/>
      <c r="J440" s="215"/>
      <c r="K440" s="215"/>
      <c r="L440" s="216"/>
      <c r="M440" s="215"/>
      <c r="N440" s="215"/>
      <c r="O440" s="215"/>
      <c r="P440" s="215"/>
      <c r="Q440" s="217"/>
    </row>
    <row r="441" spans="1:17" ht="24.95" customHeight="1">
      <c r="A441" s="214"/>
      <c r="B441" s="215"/>
      <c r="C441" s="215"/>
      <c r="D441" s="216"/>
      <c r="E441" s="215"/>
      <c r="F441" s="215"/>
      <c r="G441" s="215"/>
      <c r="H441" s="215"/>
      <c r="I441" s="215"/>
      <c r="J441" s="215"/>
      <c r="K441" s="215"/>
      <c r="L441" s="216"/>
      <c r="M441" s="215"/>
      <c r="N441" s="215"/>
      <c r="O441" s="215"/>
      <c r="P441" s="215"/>
      <c r="Q441" s="217"/>
    </row>
    <row r="442" spans="1:17" ht="24.95" customHeight="1">
      <c r="A442" s="214"/>
      <c r="B442" s="215"/>
      <c r="C442" s="215"/>
      <c r="D442" s="216"/>
      <c r="E442" s="215"/>
      <c r="F442" s="215"/>
      <c r="G442" s="215"/>
      <c r="H442" s="215"/>
      <c r="I442" s="215"/>
      <c r="J442" s="215"/>
      <c r="K442" s="215"/>
      <c r="L442" s="216"/>
      <c r="M442" s="215"/>
      <c r="N442" s="215"/>
      <c r="O442" s="215"/>
      <c r="P442" s="215"/>
      <c r="Q442" s="217"/>
    </row>
    <row r="443" spans="1:17" ht="24.95" customHeight="1">
      <c r="A443" s="214"/>
      <c r="B443" s="215"/>
      <c r="C443" s="215"/>
      <c r="D443" s="216"/>
      <c r="E443" s="215"/>
      <c r="F443" s="215"/>
      <c r="G443" s="215"/>
      <c r="H443" s="215"/>
      <c r="I443" s="215"/>
      <c r="J443" s="215"/>
      <c r="K443" s="215"/>
      <c r="L443" s="216"/>
      <c r="M443" s="215"/>
      <c r="N443" s="215"/>
      <c r="O443" s="215"/>
      <c r="P443" s="215"/>
      <c r="Q443" s="217"/>
    </row>
    <row r="444" spans="1:17" ht="24.95" customHeight="1">
      <c r="A444" s="214"/>
      <c r="B444" s="215"/>
      <c r="C444" s="215"/>
      <c r="D444" s="216"/>
      <c r="E444" s="215"/>
      <c r="F444" s="215"/>
      <c r="G444" s="215"/>
      <c r="H444" s="215"/>
      <c r="I444" s="215"/>
      <c r="J444" s="215"/>
      <c r="K444" s="215"/>
      <c r="L444" s="216"/>
      <c r="M444" s="215"/>
      <c r="N444" s="215"/>
      <c r="O444" s="215"/>
      <c r="P444" s="215"/>
      <c r="Q444" s="217"/>
    </row>
    <row r="445" spans="1:17" ht="24.95" customHeight="1">
      <c r="A445" s="214"/>
      <c r="B445" s="215"/>
      <c r="C445" s="215"/>
      <c r="D445" s="216"/>
      <c r="E445" s="215"/>
      <c r="F445" s="215"/>
      <c r="G445" s="215"/>
      <c r="H445" s="215"/>
      <c r="I445" s="215"/>
      <c r="J445" s="215"/>
      <c r="K445" s="215"/>
      <c r="L445" s="216"/>
      <c r="M445" s="215"/>
      <c r="N445" s="215"/>
      <c r="O445" s="215"/>
      <c r="P445" s="215"/>
      <c r="Q445" s="217"/>
    </row>
    <row r="446" spans="1:17" ht="24.95" customHeight="1">
      <c r="A446" s="214"/>
      <c r="B446" s="215"/>
      <c r="C446" s="215"/>
      <c r="D446" s="216"/>
      <c r="E446" s="215"/>
      <c r="F446" s="215"/>
      <c r="G446" s="215"/>
      <c r="H446" s="215"/>
      <c r="I446" s="215"/>
      <c r="J446" s="215"/>
      <c r="K446" s="215"/>
      <c r="L446" s="216"/>
      <c r="M446" s="215"/>
      <c r="N446" s="215"/>
      <c r="O446" s="215"/>
      <c r="P446" s="215"/>
      <c r="Q446" s="217"/>
    </row>
    <row r="447" spans="1:17" ht="24.95" customHeight="1">
      <c r="A447" s="214"/>
      <c r="B447" s="215"/>
      <c r="C447" s="215"/>
      <c r="D447" s="216"/>
      <c r="E447" s="215"/>
      <c r="F447" s="215"/>
      <c r="G447" s="215"/>
      <c r="H447" s="215"/>
      <c r="I447" s="215"/>
      <c r="J447" s="215"/>
      <c r="K447" s="215"/>
      <c r="L447" s="216"/>
      <c r="M447" s="215"/>
      <c r="N447" s="215"/>
      <c r="O447" s="215"/>
      <c r="P447" s="215"/>
      <c r="Q447" s="217"/>
    </row>
    <row r="448" spans="1:17" ht="24.95" customHeight="1">
      <c r="A448" s="214"/>
      <c r="B448" s="215"/>
      <c r="C448" s="215"/>
      <c r="D448" s="216"/>
      <c r="E448" s="215"/>
      <c r="F448" s="215"/>
      <c r="G448" s="215"/>
      <c r="H448" s="215"/>
      <c r="I448" s="215"/>
      <c r="J448" s="215"/>
      <c r="K448" s="215"/>
      <c r="L448" s="216"/>
      <c r="M448" s="215"/>
      <c r="N448" s="215"/>
      <c r="O448" s="215"/>
      <c r="P448" s="215"/>
      <c r="Q448" s="217"/>
    </row>
    <row r="449" spans="1:17" ht="24.95" customHeight="1">
      <c r="A449" s="214"/>
      <c r="B449" s="215"/>
      <c r="C449" s="215"/>
      <c r="D449" s="216"/>
      <c r="E449" s="215"/>
      <c r="F449" s="215"/>
      <c r="G449" s="215"/>
      <c r="H449" s="215"/>
      <c r="I449" s="215"/>
      <c r="J449" s="215"/>
      <c r="K449" s="215"/>
      <c r="L449" s="216"/>
      <c r="M449" s="215"/>
      <c r="N449" s="215"/>
      <c r="O449" s="215"/>
      <c r="P449" s="215"/>
      <c r="Q449" s="217"/>
    </row>
    <row r="450" spans="1:17" ht="24.95" customHeight="1">
      <c r="A450" s="214"/>
      <c r="B450" s="215"/>
      <c r="C450" s="215"/>
      <c r="D450" s="216"/>
      <c r="E450" s="215"/>
      <c r="F450" s="215"/>
      <c r="G450" s="215"/>
      <c r="H450" s="215"/>
      <c r="I450" s="215"/>
      <c r="J450" s="215"/>
      <c r="K450" s="215"/>
      <c r="L450" s="216"/>
      <c r="M450" s="215"/>
      <c r="N450" s="215"/>
      <c r="O450" s="215"/>
      <c r="P450" s="215"/>
      <c r="Q450" s="217"/>
    </row>
    <row r="451" spans="1:17" ht="24.95" customHeight="1">
      <c r="A451" s="214"/>
      <c r="B451" s="215"/>
      <c r="C451" s="215"/>
      <c r="D451" s="216"/>
      <c r="E451" s="215"/>
      <c r="F451" s="215"/>
      <c r="G451" s="215"/>
      <c r="H451" s="215"/>
      <c r="I451" s="215"/>
      <c r="J451" s="215"/>
      <c r="K451" s="215"/>
      <c r="L451" s="216"/>
      <c r="M451" s="215"/>
      <c r="N451" s="215"/>
      <c r="O451" s="215"/>
      <c r="P451" s="215"/>
      <c r="Q451" s="217"/>
    </row>
    <row r="452" spans="1:17" ht="24.95" customHeight="1">
      <c r="A452" s="214"/>
      <c r="B452" s="215"/>
      <c r="C452" s="215"/>
      <c r="D452" s="216"/>
      <c r="E452" s="215"/>
      <c r="F452" s="215"/>
      <c r="G452" s="215"/>
      <c r="H452" s="215"/>
      <c r="I452" s="215"/>
      <c r="J452" s="215"/>
      <c r="K452" s="215"/>
      <c r="L452" s="216"/>
      <c r="M452" s="215"/>
      <c r="N452" s="215"/>
      <c r="O452" s="215"/>
      <c r="P452" s="215"/>
      <c r="Q452" s="217"/>
    </row>
    <row r="453" spans="1:17" ht="24.95" customHeight="1">
      <c r="A453" s="214"/>
      <c r="B453" s="215"/>
      <c r="C453" s="215"/>
      <c r="D453" s="216"/>
      <c r="E453" s="215"/>
      <c r="F453" s="215"/>
      <c r="G453" s="215"/>
      <c r="H453" s="215"/>
      <c r="I453" s="215"/>
      <c r="J453" s="215"/>
      <c r="K453" s="215"/>
      <c r="L453" s="216"/>
      <c r="M453" s="215"/>
      <c r="N453" s="215"/>
      <c r="O453" s="215"/>
      <c r="P453" s="215"/>
      <c r="Q453" s="217"/>
    </row>
    <row r="454" spans="1:17" ht="24.95" customHeight="1">
      <c r="A454" s="214"/>
      <c r="B454" s="215"/>
      <c r="C454" s="215"/>
      <c r="D454" s="216"/>
      <c r="E454" s="215"/>
      <c r="F454" s="215"/>
      <c r="G454" s="215"/>
      <c r="H454" s="215"/>
      <c r="I454" s="215"/>
      <c r="J454" s="215"/>
      <c r="K454" s="215"/>
      <c r="L454" s="216"/>
      <c r="M454" s="215"/>
      <c r="N454" s="215"/>
      <c r="O454" s="215"/>
      <c r="P454" s="215"/>
      <c r="Q454" s="217"/>
    </row>
    <row r="455" spans="1:17" ht="24.95" customHeight="1">
      <c r="A455" s="214"/>
      <c r="B455" s="215"/>
      <c r="C455" s="215"/>
      <c r="D455" s="216"/>
      <c r="E455" s="215"/>
      <c r="F455" s="215"/>
      <c r="G455" s="215"/>
      <c r="H455" s="215"/>
      <c r="I455" s="215"/>
      <c r="J455" s="215"/>
      <c r="K455" s="215"/>
      <c r="L455" s="216"/>
      <c r="M455" s="215"/>
      <c r="N455" s="215"/>
      <c r="O455" s="215"/>
      <c r="P455" s="215"/>
      <c r="Q455" s="217"/>
    </row>
    <row r="456" spans="1:17" ht="24.95" customHeight="1">
      <c r="A456" s="214"/>
      <c r="B456" s="215"/>
      <c r="C456" s="215"/>
      <c r="D456" s="216"/>
      <c r="E456" s="215"/>
      <c r="F456" s="215"/>
      <c r="G456" s="215"/>
      <c r="H456" s="215"/>
      <c r="I456" s="215"/>
      <c r="J456" s="215"/>
      <c r="K456" s="215"/>
      <c r="L456" s="216"/>
      <c r="M456" s="215"/>
      <c r="N456" s="215"/>
      <c r="O456" s="215"/>
      <c r="P456" s="215"/>
      <c r="Q456" s="217"/>
    </row>
    <row r="457" spans="1:17" ht="24.95" customHeight="1">
      <c r="A457" s="214"/>
      <c r="B457" s="215"/>
      <c r="C457" s="215"/>
      <c r="D457" s="216"/>
      <c r="E457" s="215"/>
      <c r="F457" s="215"/>
      <c r="G457" s="215"/>
      <c r="H457" s="215"/>
      <c r="I457" s="215"/>
      <c r="J457" s="215"/>
      <c r="K457" s="215"/>
      <c r="L457" s="216"/>
      <c r="M457" s="215"/>
      <c r="N457" s="215"/>
      <c r="O457" s="215"/>
      <c r="P457" s="215"/>
      <c r="Q457" s="217"/>
    </row>
    <row r="458" spans="1:17" ht="24.95" customHeight="1">
      <c r="A458" s="214"/>
      <c r="B458" s="215"/>
      <c r="C458" s="215"/>
      <c r="D458" s="216"/>
      <c r="E458" s="215"/>
      <c r="F458" s="215"/>
      <c r="G458" s="215"/>
      <c r="H458" s="215"/>
      <c r="I458" s="215"/>
      <c r="J458" s="215"/>
      <c r="K458" s="215"/>
      <c r="L458" s="216"/>
      <c r="M458" s="215"/>
      <c r="N458" s="215"/>
      <c r="O458" s="215"/>
      <c r="P458" s="215"/>
      <c r="Q458" s="217"/>
    </row>
    <row r="459" spans="1:17" ht="24.95" customHeight="1">
      <c r="A459" s="214"/>
      <c r="B459" s="215"/>
      <c r="C459" s="215"/>
      <c r="D459" s="216"/>
      <c r="E459" s="215"/>
      <c r="F459" s="215"/>
      <c r="G459" s="215"/>
      <c r="H459" s="215"/>
      <c r="I459" s="215"/>
      <c r="J459" s="215"/>
      <c r="K459" s="215"/>
      <c r="L459" s="216"/>
      <c r="M459" s="215"/>
      <c r="N459" s="215"/>
      <c r="O459" s="215"/>
      <c r="P459" s="215"/>
      <c r="Q459" s="217"/>
    </row>
    <row r="460" spans="1:17" ht="24.95" customHeight="1">
      <c r="A460" s="214"/>
      <c r="B460" s="215"/>
      <c r="C460" s="215"/>
      <c r="D460" s="216"/>
      <c r="E460" s="215"/>
      <c r="F460" s="215"/>
      <c r="G460" s="215"/>
      <c r="H460" s="215"/>
      <c r="I460" s="215"/>
      <c r="J460" s="215"/>
      <c r="K460" s="215"/>
      <c r="L460" s="216"/>
      <c r="M460" s="215"/>
      <c r="N460" s="215"/>
      <c r="O460" s="215"/>
      <c r="P460" s="215"/>
      <c r="Q460" s="217"/>
    </row>
    <row r="461" spans="1:17" ht="24.95" customHeight="1">
      <c r="A461" s="214"/>
      <c r="B461" s="215"/>
      <c r="C461" s="215"/>
      <c r="D461" s="216"/>
      <c r="E461" s="215"/>
      <c r="F461" s="215"/>
      <c r="G461" s="215"/>
      <c r="H461" s="215"/>
      <c r="I461" s="215"/>
      <c r="J461" s="215"/>
      <c r="K461" s="215"/>
      <c r="L461" s="216"/>
      <c r="M461" s="215"/>
      <c r="N461" s="215"/>
      <c r="O461" s="215"/>
      <c r="P461" s="215"/>
      <c r="Q461" s="217"/>
    </row>
    <row r="462" spans="1:17" ht="24.95" customHeight="1">
      <c r="A462" s="214"/>
      <c r="B462" s="215"/>
      <c r="C462" s="215"/>
      <c r="D462" s="216"/>
      <c r="E462" s="215"/>
      <c r="F462" s="215"/>
      <c r="G462" s="215"/>
      <c r="H462" s="215"/>
      <c r="I462" s="215"/>
      <c r="J462" s="215"/>
      <c r="K462" s="215"/>
      <c r="L462" s="216"/>
      <c r="M462" s="215"/>
      <c r="N462" s="215"/>
      <c r="O462" s="215"/>
      <c r="P462" s="215"/>
      <c r="Q462" s="217"/>
    </row>
    <row r="463" spans="1:17" ht="24.95" customHeight="1">
      <c r="A463" s="214"/>
      <c r="B463" s="215"/>
      <c r="C463" s="215"/>
      <c r="D463" s="216"/>
      <c r="E463" s="215"/>
      <c r="F463" s="215"/>
      <c r="G463" s="215"/>
      <c r="H463" s="215"/>
      <c r="I463" s="215"/>
      <c r="J463" s="215"/>
      <c r="K463" s="215"/>
      <c r="L463" s="216"/>
      <c r="M463" s="215"/>
      <c r="N463" s="215"/>
      <c r="O463" s="215"/>
      <c r="P463" s="215"/>
      <c r="Q463" s="217"/>
    </row>
    <row r="464" spans="1:17" ht="24.95" customHeight="1">
      <c r="A464" s="214"/>
      <c r="B464" s="215"/>
      <c r="C464" s="215"/>
      <c r="D464" s="216"/>
      <c r="E464" s="215"/>
      <c r="F464" s="215"/>
      <c r="G464" s="215"/>
      <c r="H464" s="215"/>
      <c r="I464" s="215"/>
      <c r="J464" s="215"/>
      <c r="K464" s="215"/>
      <c r="L464" s="216"/>
      <c r="M464" s="215"/>
      <c r="N464" s="215"/>
      <c r="O464" s="215"/>
      <c r="P464" s="215"/>
      <c r="Q464" s="217"/>
    </row>
    <row r="465" spans="1:17" ht="24.95" customHeight="1">
      <c r="A465" s="214"/>
      <c r="B465" s="215"/>
      <c r="C465" s="215"/>
      <c r="D465" s="216"/>
      <c r="E465" s="215"/>
      <c r="F465" s="215"/>
      <c r="G465" s="215"/>
      <c r="H465" s="215"/>
      <c r="I465" s="215"/>
      <c r="J465" s="215"/>
      <c r="K465" s="215"/>
      <c r="L465" s="216"/>
      <c r="M465" s="215"/>
      <c r="N465" s="215"/>
      <c r="O465" s="215"/>
      <c r="P465" s="215"/>
      <c r="Q465" s="217"/>
    </row>
    <row r="466" spans="1:17" ht="24.95" customHeight="1">
      <c r="A466" s="214"/>
      <c r="B466" s="215"/>
      <c r="C466" s="215"/>
      <c r="D466" s="216"/>
      <c r="E466" s="215"/>
      <c r="F466" s="215"/>
      <c r="G466" s="215"/>
      <c r="H466" s="215"/>
      <c r="I466" s="215"/>
      <c r="J466" s="215"/>
      <c r="K466" s="215"/>
      <c r="L466" s="216"/>
      <c r="M466" s="215"/>
      <c r="N466" s="215"/>
      <c r="O466" s="215"/>
      <c r="P466" s="215"/>
      <c r="Q466" s="217"/>
    </row>
    <row r="467" spans="1:17" ht="24.95" customHeight="1">
      <c r="A467" s="214"/>
      <c r="B467" s="215"/>
      <c r="C467" s="215"/>
      <c r="D467" s="216"/>
      <c r="E467" s="215"/>
      <c r="F467" s="215"/>
      <c r="G467" s="215"/>
      <c r="H467" s="215"/>
      <c r="I467" s="215"/>
      <c r="J467" s="215"/>
      <c r="K467" s="215"/>
      <c r="L467" s="216"/>
      <c r="M467" s="215"/>
      <c r="N467" s="215"/>
      <c r="O467" s="215"/>
      <c r="P467" s="215"/>
      <c r="Q467" s="217"/>
    </row>
    <row r="468" spans="1:17" ht="24.95" customHeight="1">
      <c r="A468" s="214"/>
      <c r="B468" s="215"/>
      <c r="C468" s="215"/>
      <c r="D468" s="216"/>
      <c r="E468" s="215"/>
      <c r="F468" s="215"/>
      <c r="G468" s="215"/>
      <c r="H468" s="215"/>
      <c r="I468" s="215"/>
      <c r="J468" s="215"/>
      <c r="K468" s="215"/>
      <c r="L468" s="216"/>
      <c r="M468" s="215"/>
      <c r="N468" s="215"/>
      <c r="O468" s="215"/>
      <c r="P468" s="215"/>
      <c r="Q468" s="217"/>
    </row>
    <row r="469" spans="1:17" ht="24.95" customHeight="1">
      <c r="A469" s="214"/>
      <c r="B469" s="215"/>
      <c r="C469" s="215"/>
      <c r="D469" s="216"/>
      <c r="E469" s="215"/>
      <c r="F469" s="215"/>
      <c r="G469" s="215"/>
      <c r="H469" s="215"/>
      <c r="I469" s="215"/>
      <c r="J469" s="215"/>
      <c r="K469" s="215"/>
      <c r="L469" s="216"/>
      <c r="M469" s="215"/>
      <c r="N469" s="215"/>
      <c r="O469" s="215"/>
      <c r="P469" s="215"/>
      <c r="Q469" s="217"/>
    </row>
    <row r="470" spans="1:17" ht="24.95" customHeight="1">
      <c r="A470" s="214"/>
      <c r="B470" s="215"/>
      <c r="C470" s="215"/>
      <c r="D470" s="216"/>
      <c r="E470" s="215"/>
      <c r="F470" s="215"/>
      <c r="G470" s="215"/>
      <c r="H470" s="215"/>
      <c r="I470" s="215"/>
      <c r="J470" s="215"/>
      <c r="K470" s="215"/>
      <c r="L470" s="216"/>
      <c r="M470" s="215"/>
      <c r="N470" s="215"/>
      <c r="O470" s="215"/>
      <c r="P470" s="215"/>
      <c r="Q470" s="217"/>
    </row>
    <row r="471" spans="1:17" ht="24.95" customHeight="1">
      <c r="A471" s="214"/>
      <c r="B471" s="215"/>
      <c r="C471" s="215"/>
      <c r="D471" s="216"/>
      <c r="E471" s="215"/>
      <c r="F471" s="215"/>
      <c r="G471" s="215"/>
      <c r="H471" s="215"/>
      <c r="I471" s="215"/>
      <c r="J471" s="215"/>
      <c r="K471" s="215"/>
      <c r="L471" s="216"/>
      <c r="M471" s="215"/>
      <c r="N471" s="215"/>
      <c r="O471" s="215"/>
      <c r="P471" s="215"/>
      <c r="Q471" s="217"/>
    </row>
    <row r="472" spans="1:17" ht="24.95" customHeight="1">
      <c r="A472" s="214"/>
      <c r="B472" s="215"/>
      <c r="C472" s="215"/>
      <c r="D472" s="216"/>
      <c r="E472" s="215"/>
      <c r="F472" s="215"/>
      <c r="G472" s="215"/>
      <c r="H472" s="215"/>
      <c r="I472" s="215"/>
      <c r="J472" s="215"/>
      <c r="K472" s="215"/>
      <c r="L472" s="216"/>
      <c r="M472" s="215"/>
      <c r="N472" s="215"/>
      <c r="O472" s="215"/>
      <c r="P472" s="215"/>
      <c r="Q472" s="217"/>
    </row>
    <row r="473" spans="1:17" ht="24.95" customHeight="1">
      <c r="A473" s="214"/>
      <c r="B473" s="215"/>
      <c r="C473" s="215"/>
      <c r="D473" s="216"/>
      <c r="E473" s="215"/>
      <c r="F473" s="215"/>
      <c r="G473" s="215"/>
      <c r="H473" s="215"/>
      <c r="I473" s="215"/>
      <c r="J473" s="215"/>
      <c r="K473" s="215"/>
      <c r="L473" s="216"/>
      <c r="M473" s="215"/>
      <c r="N473" s="215"/>
      <c r="O473" s="215"/>
      <c r="P473" s="215"/>
      <c r="Q473" s="217"/>
    </row>
    <row r="474" spans="1:17" ht="24.95" customHeight="1">
      <c r="A474" s="214"/>
      <c r="B474" s="215"/>
      <c r="C474" s="215"/>
      <c r="D474" s="216"/>
      <c r="E474" s="215"/>
      <c r="F474" s="215"/>
      <c r="G474" s="215"/>
      <c r="H474" s="215"/>
      <c r="I474" s="215"/>
      <c r="J474" s="215"/>
      <c r="K474" s="215"/>
      <c r="L474" s="216"/>
      <c r="M474" s="215"/>
      <c r="N474" s="215"/>
      <c r="O474" s="215"/>
      <c r="P474" s="215"/>
      <c r="Q474" s="217"/>
    </row>
    <row r="475" spans="1:17" ht="24.95" customHeight="1">
      <c r="A475" s="214"/>
      <c r="B475" s="215"/>
      <c r="C475" s="215"/>
      <c r="D475" s="216"/>
      <c r="E475" s="215"/>
      <c r="F475" s="215"/>
      <c r="G475" s="215"/>
      <c r="H475" s="215"/>
      <c r="I475" s="215"/>
      <c r="J475" s="215"/>
      <c r="K475" s="215"/>
      <c r="L475" s="216"/>
      <c r="M475" s="215"/>
      <c r="N475" s="215"/>
      <c r="O475" s="215"/>
      <c r="P475" s="215"/>
      <c r="Q475" s="217"/>
    </row>
    <row r="476" spans="1:17" ht="24.95" customHeight="1">
      <c r="A476" s="214"/>
      <c r="B476" s="215"/>
      <c r="C476" s="215"/>
      <c r="D476" s="216"/>
      <c r="E476" s="215"/>
      <c r="F476" s="215"/>
      <c r="G476" s="215"/>
      <c r="H476" s="215"/>
      <c r="I476" s="215"/>
      <c r="J476" s="215"/>
      <c r="K476" s="215"/>
      <c r="L476" s="216"/>
      <c r="M476" s="215"/>
      <c r="N476" s="215"/>
      <c r="O476" s="215"/>
      <c r="P476" s="215"/>
      <c r="Q476" s="217"/>
    </row>
    <row r="477" spans="1:17" ht="24.95" customHeight="1">
      <c r="A477" s="214"/>
      <c r="B477" s="215"/>
      <c r="C477" s="215"/>
      <c r="D477" s="216"/>
      <c r="E477" s="215"/>
      <c r="F477" s="215"/>
      <c r="G477" s="215"/>
      <c r="H477" s="215"/>
      <c r="I477" s="215"/>
      <c r="J477" s="215"/>
      <c r="K477" s="215"/>
      <c r="L477" s="216"/>
      <c r="M477" s="215"/>
      <c r="N477" s="215"/>
      <c r="O477" s="215"/>
      <c r="P477" s="215"/>
      <c r="Q477" s="217"/>
    </row>
    <row r="478" spans="1:17" ht="24.95" customHeight="1">
      <c r="A478" s="214"/>
      <c r="B478" s="215"/>
      <c r="C478" s="215"/>
      <c r="D478" s="216"/>
      <c r="E478" s="215"/>
      <c r="F478" s="215"/>
      <c r="G478" s="215"/>
      <c r="H478" s="215"/>
      <c r="I478" s="215"/>
      <c r="J478" s="215"/>
      <c r="K478" s="215"/>
      <c r="L478" s="216"/>
      <c r="M478" s="215"/>
      <c r="N478" s="215"/>
      <c r="O478" s="215"/>
      <c r="P478" s="215"/>
      <c r="Q478" s="217"/>
    </row>
    <row r="479" spans="1:17" ht="24.95" customHeight="1">
      <c r="A479" s="214"/>
      <c r="B479" s="215"/>
      <c r="C479" s="215"/>
      <c r="D479" s="216"/>
      <c r="E479" s="215"/>
      <c r="F479" s="215"/>
      <c r="G479" s="215"/>
      <c r="H479" s="215"/>
      <c r="I479" s="215"/>
      <c r="J479" s="215"/>
      <c r="K479" s="215"/>
      <c r="L479" s="216"/>
      <c r="M479" s="215"/>
      <c r="N479" s="215"/>
      <c r="O479" s="215"/>
      <c r="P479" s="215"/>
      <c r="Q479" s="217"/>
    </row>
    <row r="480" spans="1:17" ht="24.95" customHeight="1">
      <c r="A480" s="214"/>
      <c r="B480" s="215"/>
      <c r="C480" s="215"/>
      <c r="D480" s="216"/>
      <c r="E480" s="215"/>
      <c r="F480" s="215"/>
      <c r="G480" s="215"/>
      <c r="H480" s="215"/>
      <c r="I480" s="215"/>
      <c r="J480" s="215"/>
      <c r="K480" s="215"/>
      <c r="L480" s="216"/>
      <c r="M480" s="215"/>
      <c r="N480" s="215"/>
      <c r="O480" s="215"/>
      <c r="P480" s="215"/>
      <c r="Q480" s="217"/>
    </row>
    <row r="481" spans="1:17" ht="24.95" customHeight="1">
      <c r="A481" s="214"/>
      <c r="B481" s="215"/>
      <c r="C481" s="215"/>
      <c r="D481" s="216"/>
      <c r="E481" s="215"/>
      <c r="F481" s="215"/>
      <c r="G481" s="215"/>
      <c r="H481" s="215"/>
      <c r="I481" s="215"/>
      <c r="J481" s="215"/>
      <c r="K481" s="215"/>
      <c r="L481" s="216"/>
      <c r="M481" s="215"/>
      <c r="N481" s="215"/>
      <c r="O481" s="215"/>
      <c r="P481" s="215"/>
      <c r="Q481" s="217"/>
    </row>
    <row r="482" spans="1:17" ht="24.95" customHeight="1">
      <c r="A482" s="214"/>
      <c r="B482" s="215"/>
      <c r="C482" s="215"/>
      <c r="D482" s="216"/>
      <c r="E482" s="215"/>
      <c r="F482" s="215"/>
      <c r="G482" s="215"/>
      <c r="H482" s="215"/>
      <c r="I482" s="215"/>
      <c r="J482" s="215"/>
      <c r="K482" s="215"/>
      <c r="L482" s="216"/>
      <c r="M482" s="215"/>
      <c r="N482" s="215"/>
      <c r="O482" s="215"/>
      <c r="P482" s="215"/>
      <c r="Q482" s="217"/>
    </row>
    <row r="483" spans="1:17" ht="24.95" customHeight="1">
      <c r="A483" s="214"/>
      <c r="B483" s="215"/>
      <c r="C483" s="215"/>
      <c r="D483" s="216"/>
      <c r="E483" s="215"/>
      <c r="F483" s="215"/>
      <c r="G483" s="215"/>
      <c r="H483" s="215"/>
      <c r="I483" s="215"/>
      <c r="J483" s="215"/>
      <c r="K483" s="215"/>
      <c r="L483" s="216"/>
      <c r="M483" s="215"/>
      <c r="N483" s="215"/>
      <c r="O483" s="215"/>
      <c r="P483" s="215"/>
      <c r="Q483" s="217"/>
    </row>
    <row r="484" spans="1:17" ht="24.95" customHeight="1">
      <c r="A484" s="214"/>
      <c r="B484" s="215"/>
      <c r="C484" s="215"/>
      <c r="D484" s="216"/>
      <c r="E484" s="215"/>
      <c r="F484" s="215"/>
      <c r="G484" s="215"/>
      <c r="H484" s="215"/>
      <c r="I484" s="215"/>
      <c r="J484" s="215"/>
      <c r="K484" s="215"/>
      <c r="L484" s="216"/>
      <c r="M484" s="215"/>
      <c r="N484" s="215"/>
      <c r="O484" s="215"/>
      <c r="P484" s="215"/>
      <c r="Q484" s="217"/>
    </row>
    <row r="485" spans="1:17" ht="24.95" customHeight="1">
      <c r="A485" s="214"/>
      <c r="B485" s="215"/>
      <c r="C485" s="215"/>
      <c r="D485" s="216"/>
      <c r="E485" s="215"/>
      <c r="F485" s="215"/>
      <c r="G485" s="215"/>
      <c r="H485" s="215"/>
      <c r="I485" s="215"/>
      <c r="J485" s="215"/>
      <c r="K485" s="215"/>
      <c r="L485" s="216"/>
      <c r="M485" s="215"/>
      <c r="N485" s="215"/>
      <c r="O485" s="215"/>
      <c r="P485" s="215"/>
      <c r="Q485" s="217"/>
    </row>
    <row r="486" spans="1:17" ht="24.95" customHeight="1">
      <c r="A486" s="214"/>
      <c r="B486" s="215"/>
      <c r="C486" s="215"/>
      <c r="D486" s="216"/>
      <c r="E486" s="215"/>
      <c r="F486" s="215"/>
      <c r="G486" s="215"/>
      <c r="H486" s="215"/>
      <c r="I486" s="215"/>
      <c r="J486" s="215"/>
      <c r="K486" s="215"/>
      <c r="L486" s="216"/>
      <c r="M486" s="215"/>
      <c r="N486" s="215"/>
      <c r="O486" s="215"/>
      <c r="P486" s="215"/>
      <c r="Q486" s="217"/>
    </row>
    <row r="487" spans="1:17" ht="24.95" customHeight="1">
      <c r="A487" s="214"/>
      <c r="B487" s="215"/>
      <c r="C487" s="215"/>
      <c r="D487" s="216"/>
      <c r="E487" s="215"/>
      <c r="F487" s="215"/>
      <c r="G487" s="215"/>
      <c r="H487" s="215"/>
      <c r="I487" s="215"/>
      <c r="J487" s="215"/>
      <c r="K487" s="215"/>
      <c r="L487" s="216"/>
      <c r="M487" s="215"/>
      <c r="N487" s="215"/>
      <c r="O487" s="215"/>
      <c r="P487" s="215"/>
      <c r="Q487" s="217"/>
    </row>
    <row r="488" spans="1:17" ht="24.95" customHeight="1">
      <c r="A488" s="214"/>
      <c r="B488" s="215"/>
      <c r="C488" s="215"/>
      <c r="D488" s="216"/>
      <c r="E488" s="215"/>
      <c r="F488" s="215"/>
      <c r="G488" s="215"/>
      <c r="H488" s="215"/>
      <c r="I488" s="215"/>
      <c r="J488" s="215"/>
      <c r="K488" s="215"/>
      <c r="L488" s="216"/>
      <c r="M488" s="215"/>
      <c r="N488" s="215"/>
      <c r="O488" s="215"/>
      <c r="P488" s="215"/>
      <c r="Q488" s="217"/>
    </row>
    <row r="489" spans="1:17" ht="24.95" customHeight="1">
      <c r="A489" s="214"/>
      <c r="B489" s="215"/>
      <c r="C489" s="215"/>
      <c r="D489" s="216"/>
      <c r="E489" s="215"/>
      <c r="F489" s="215"/>
      <c r="G489" s="215"/>
      <c r="H489" s="215"/>
      <c r="I489" s="215"/>
      <c r="J489" s="215"/>
      <c r="K489" s="215"/>
      <c r="L489" s="216"/>
      <c r="M489" s="215"/>
      <c r="N489" s="215"/>
      <c r="O489" s="215"/>
      <c r="P489" s="215"/>
      <c r="Q489" s="217"/>
    </row>
    <row r="490" spans="1:17" ht="24.95" customHeight="1">
      <c r="A490" s="214"/>
      <c r="B490" s="215"/>
      <c r="C490" s="215"/>
      <c r="D490" s="216"/>
      <c r="E490" s="215"/>
      <c r="F490" s="215"/>
      <c r="G490" s="215"/>
      <c r="H490" s="215"/>
      <c r="I490" s="215"/>
      <c r="J490" s="215"/>
      <c r="K490" s="215"/>
      <c r="L490" s="216"/>
      <c r="M490" s="215"/>
      <c r="N490" s="215"/>
      <c r="O490" s="215"/>
      <c r="P490" s="215"/>
      <c r="Q490" s="217"/>
    </row>
    <row r="491" spans="1:17" ht="24.95" customHeight="1">
      <c r="A491" s="214"/>
      <c r="B491" s="215"/>
      <c r="C491" s="215"/>
      <c r="D491" s="216"/>
      <c r="E491" s="215"/>
      <c r="F491" s="215"/>
      <c r="G491" s="215"/>
      <c r="H491" s="215"/>
      <c r="I491" s="215"/>
      <c r="J491" s="215"/>
      <c r="K491" s="215"/>
      <c r="L491" s="216"/>
      <c r="M491" s="215"/>
      <c r="N491" s="215"/>
      <c r="O491" s="215"/>
      <c r="P491" s="215"/>
      <c r="Q491" s="217"/>
    </row>
    <row r="492" spans="1:17" ht="24.95" customHeight="1">
      <c r="A492" s="214"/>
      <c r="B492" s="215"/>
      <c r="C492" s="215"/>
      <c r="D492" s="216"/>
      <c r="E492" s="215"/>
      <c r="F492" s="215"/>
      <c r="G492" s="215"/>
      <c r="H492" s="215"/>
      <c r="I492" s="215"/>
      <c r="J492" s="215"/>
      <c r="K492" s="215"/>
      <c r="L492" s="216"/>
      <c r="M492" s="215"/>
      <c r="N492" s="215"/>
      <c r="O492" s="215"/>
      <c r="P492" s="215"/>
      <c r="Q492" s="217"/>
    </row>
    <row r="493" spans="1:17" ht="24.95" customHeight="1">
      <c r="A493" s="214"/>
      <c r="B493" s="215"/>
      <c r="C493" s="215"/>
      <c r="D493" s="216"/>
      <c r="E493" s="215"/>
      <c r="F493" s="215"/>
      <c r="G493" s="215"/>
      <c r="H493" s="215"/>
      <c r="I493" s="215"/>
      <c r="J493" s="215"/>
      <c r="K493" s="215"/>
      <c r="L493" s="216"/>
      <c r="M493" s="215"/>
      <c r="N493" s="215"/>
      <c r="O493" s="215"/>
      <c r="P493" s="215"/>
      <c r="Q493" s="217"/>
    </row>
    <row r="494" spans="1:17" ht="24.95" customHeight="1">
      <c r="A494" s="214"/>
      <c r="B494" s="215"/>
      <c r="C494" s="215"/>
      <c r="D494" s="216"/>
      <c r="E494" s="215"/>
      <c r="F494" s="215"/>
      <c r="G494" s="215"/>
      <c r="H494" s="215"/>
      <c r="I494" s="215"/>
      <c r="J494" s="215"/>
      <c r="K494" s="215"/>
      <c r="L494" s="216"/>
      <c r="M494" s="215"/>
      <c r="N494" s="215"/>
      <c r="O494" s="215"/>
      <c r="P494" s="215"/>
      <c r="Q494" s="217"/>
    </row>
    <row r="495" spans="1:17" ht="24.95" customHeight="1">
      <c r="A495" s="214"/>
      <c r="B495" s="215"/>
      <c r="C495" s="215"/>
      <c r="D495" s="216"/>
      <c r="E495" s="215"/>
      <c r="F495" s="215"/>
      <c r="G495" s="215"/>
      <c r="H495" s="215"/>
      <c r="I495" s="215"/>
      <c r="J495" s="215"/>
      <c r="K495" s="215"/>
      <c r="L495" s="216"/>
      <c r="M495" s="215"/>
      <c r="N495" s="215"/>
      <c r="O495" s="215"/>
      <c r="P495" s="215"/>
      <c r="Q495" s="217"/>
    </row>
    <row r="496" spans="1:17" ht="24.95" customHeight="1">
      <c r="A496" s="214"/>
      <c r="B496" s="215"/>
      <c r="C496" s="215"/>
      <c r="D496" s="216"/>
      <c r="E496" s="215"/>
      <c r="F496" s="215"/>
      <c r="G496" s="215"/>
      <c r="H496" s="215"/>
      <c r="I496" s="215"/>
      <c r="J496" s="215"/>
      <c r="K496" s="215"/>
      <c r="L496" s="216"/>
      <c r="M496" s="215"/>
      <c r="N496" s="215"/>
      <c r="O496" s="215"/>
      <c r="P496" s="215"/>
      <c r="Q496" s="217"/>
    </row>
    <row r="497" spans="1:17" ht="24.95" customHeight="1">
      <c r="A497" s="214"/>
      <c r="B497" s="215"/>
      <c r="C497" s="215"/>
      <c r="D497" s="216"/>
      <c r="E497" s="215"/>
      <c r="F497" s="215"/>
      <c r="G497" s="215"/>
      <c r="H497" s="215"/>
      <c r="I497" s="215"/>
      <c r="J497" s="215"/>
      <c r="K497" s="215"/>
      <c r="L497" s="216"/>
      <c r="M497" s="215"/>
      <c r="N497" s="215"/>
      <c r="O497" s="215"/>
      <c r="P497" s="215"/>
      <c r="Q497" s="217"/>
    </row>
    <row r="498" spans="1:17" ht="24.95" customHeight="1">
      <c r="A498" s="214"/>
      <c r="B498" s="215"/>
      <c r="C498" s="215"/>
      <c r="D498" s="216"/>
      <c r="E498" s="215"/>
      <c r="F498" s="215"/>
      <c r="G498" s="215"/>
      <c r="H498" s="215"/>
      <c r="I498" s="215"/>
      <c r="J498" s="215"/>
      <c r="K498" s="215"/>
      <c r="L498" s="216"/>
      <c r="M498" s="215"/>
      <c r="N498" s="215"/>
      <c r="O498" s="215"/>
      <c r="P498" s="215"/>
      <c r="Q498" s="217"/>
    </row>
    <row r="499" spans="1:17" ht="24.95" customHeight="1">
      <c r="A499" s="214"/>
      <c r="B499" s="215"/>
      <c r="C499" s="215"/>
      <c r="D499" s="216"/>
      <c r="E499" s="215"/>
      <c r="F499" s="215"/>
      <c r="G499" s="215"/>
      <c r="H499" s="215"/>
      <c r="I499" s="215"/>
      <c r="J499" s="215"/>
      <c r="K499" s="215"/>
      <c r="L499" s="216"/>
      <c r="M499" s="215"/>
      <c r="N499" s="215"/>
      <c r="O499" s="215"/>
      <c r="P499" s="215"/>
      <c r="Q499" s="217"/>
    </row>
    <row r="500" spans="1:17" ht="24.95" customHeight="1">
      <c r="A500" s="214"/>
      <c r="B500" s="215"/>
      <c r="C500" s="215"/>
      <c r="D500" s="216"/>
      <c r="E500" s="215"/>
      <c r="F500" s="215"/>
      <c r="G500" s="215"/>
      <c r="H500" s="215"/>
      <c r="I500" s="215"/>
      <c r="J500" s="215"/>
      <c r="K500" s="215"/>
      <c r="L500" s="216"/>
      <c r="M500" s="215"/>
      <c r="N500" s="215"/>
      <c r="O500" s="215"/>
      <c r="P500" s="215"/>
      <c r="Q500" s="217"/>
    </row>
    <row r="501" spans="1:17" ht="24.95" customHeight="1">
      <c r="A501" s="214"/>
      <c r="B501" s="215"/>
      <c r="C501" s="215"/>
      <c r="D501" s="216"/>
      <c r="E501" s="215"/>
      <c r="F501" s="215"/>
      <c r="G501" s="215"/>
      <c r="H501" s="215"/>
      <c r="I501" s="215"/>
      <c r="J501" s="215"/>
      <c r="K501" s="215"/>
      <c r="L501" s="216"/>
      <c r="M501" s="215"/>
      <c r="N501" s="215"/>
      <c r="O501" s="215"/>
      <c r="P501" s="215"/>
      <c r="Q501" s="217"/>
    </row>
    <row r="502" spans="1:17" ht="24.95" customHeight="1">
      <c r="A502" s="214"/>
      <c r="B502" s="215"/>
      <c r="C502" s="215"/>
      <c r="D502" s="216"/>
      <c r="E502" s="215"/>
      <c r="F502" s="215"/>
      <c r="G502" s="215"/>
      <c r="H502" s="215"/>
      <c r="I502" s="215"/>
      <c r="J502" s="215"/>
      <c r="K502" s="215"/>
      <c r="L502" s="216"/>
      <c r="M502" s="215"/>
      <c r="N502" s="215"/>
      <c r="O502" s="215"/>
      <c r="P502" s="215"/>
      <c r="Q502" s="217"/>
    </row>
    <row r="503" spans="1:17" ht="24.95" customHeight="1">
      <c r="A503" s="214"/>
      <c r="B503" s="215"/>
      <c r="C503" s="215"/>
      <c r="D503" s="216"/>
      <c r="E503" s="215"/>
      <c r="F503" s="215"/>
      <c r="G503" s="215"/>
      <c r="H503" s="215"/>
      <c r="I503" s="215"/>
      <c r="J503" s="215"/>
      <c r="K503" s="215"/>
      <c r="L503" s="216"/>
      <c r="M503" s="215"/>
      <c r="N503" s="215"/>
      <c r="O503" s="215"/>
      <c r="P503" s="215"/>
      <c r="Q503" s="217"/>
    </row>
    <row r="504" spans="1:17" ht="24.95" customHeight="1">
      <c r="A504" s="214"/>
      <c r="B504" s="215"/>
      <c r="C504" s="215"/>
      <c r="D504" s="216"/>
      <c r="E504" s="215"/>
      <c r="F504" s="215"/>
      <c r="G504" s="215"/>
      <c r="H504" s="215"/>
      <c r="I504" s="215"/>
      <c r="J504" s="215"/>
      <c r="K504" s="215"/>
      <c r="L504" s="216"/>
      <c r="M504" s="215"/>
      <c r="N504" s="215"/>
      <c r="O504" s="215"/>
      <c r="P504" s="215"/>
      <c r="Q504" s="217"/>
    </row>
    <row r="505" spans="1:17" ht="24.95" customHeight="1">
      <c r="A505" s="214"/>
      <c r="B505" s="215"/>
      <c r="C505" s="215"/>
      <c r="D505" s="216"/>
      <c r="E505" s="215"/>
      <c r="F505" s="215"/>
      <c r="G505" s="215"/>
      <c r="H505" s="215"/>
      <c r="I505" s="215"/>
      <c r="J505" s="215"/>
      <c r="K505" s="215"/>
      <c r="L505" s="216"/>
      <c r="M505" s="215"/>
      <c r="N505" s="215"/>
      <c r="O505" s="215"/>
      <c r="P505" s="215"/>
      <c r="Q505" s="217"/>
    </row>
    <row r="506" spans="1:17" ht="24.95" customHeight="1">
      <c r="A506" s="214"/>
      <c r="B506" s="215"/>
      <c r="C506" s="215"/>
      <c r="D506" s="216"/>
      <c r="E506" s="215"/>
      <c r="F506" s="215"/>
      <c r="G506" s="215"/>
      <c r="H506" s="215"/>
      <c r="I506" s="215"/>
      <c r="J506" s="215"/>
      <c r="K506" s="215"/>
      <c r="L506" s="216"/>
      <c r="M506" s="215"/>
      <c r="N506" s="215"/>
      <c r="O506" s="215"/>
      <c r="P506" s="215"/>
      <c r="Q506" s="217"/>
    </row>
    <row r="507" spans="1:17" ht="24.95" customHeight="1">
      <c r="A507" s="214"/>
      <c r="B507" s="215"/>
      <c r="C507" s="215"/>
      <c r="D507" s="216"/>
      <c r="E507" s="215"/>
      <c r="F507" s="215"/>
      <c r="G507" s="215"/>
      <c r="H507" s="215"/>
      <c r="I507" s="215"/>
      <c r="J507" s="215"/>
      <c r="K507" s="215"/>
      <c r="L507" s="216"/>
      <c r="M507" s="215"/>
      <c r="N507" s="215"/>
      <c r="O507" s="215"/>
      <c r="P507" s="215"/>
      <c r="Q507" s="217"/>
    </row>
    <row r="508" spans="1:17" ht="24.95" customHeight="1">
      <c r="A508" s="214"/>
      <c r="B508" s="215"/>
      <c r="C508" s="215"/>
      <c r="D508" s="216"/>
      <c r="E508" s="215"/>
      <c r="F508" s="215"/>
      <c r="G508" s="215"/>
      <c r="H508" s="215"/>
      <c r="I508" s="215"/>
      <c r="J508" s="215"/>
      <c r="K508" s="215"/>
      <c r="L508" s="216"/>
      <c r="M508" s="215"/>
      <c r="N508" s="215"/>
      <c r="O508" s="215"/>
      <c r="P508" s="215"/>
      <c r="Q508" s="217"/>
    </row>
    <row r="509" spans="1:17" ht="24.95" customHeight="1">
      <c r="A509" s="214"/>
      <c r="B509" s="215"/>
      <c r="C509" s="215"/>
      <c r="D509" s="216"/>
      <c r="E509" s="215"/>
      <c r="F509" s="215"/>
      <c r="G509" s="215"/>
      <c r="H509" s="215"/>
      <c r="I509" s="215"/>
      <c r="J509" s="215"/>
      <c r="K509" s="215"/>
      <c r="L509" s="216"/>
      <c r="M509" s="215"/>
      <c r="N509" s="215"/>
      <c r="O509" s="215"/>
      <c r="P509" s="215"/>
      <c r="Q509" s="217"/>
    </row>
    <row r="510" spans="1:17" ht="24.95" customHeight="1">
      <c r="A510" s="214"/>
      <c r="B510" s="215"/>
      <c r="C510" s="215"/>
      <c r="D510" s="216"/>
      <c r="E510" s="215"/>
      <c r="F510" s="215"/>
      <c r="G510" s="215"/>
      <c r="H510" s="215"/>
      <c r="I510" s="215"/>
      <c r="J510" s="215"/>
      <c r="K510" s="215"/>
      <c r="L510" s="216"/>
      <c r="M510" s="215"/>
      <c r="N510" s="215"/>
      <c r="O510" s="215"/>
      <c r="P510" s="215"/>
      <c r="Q510" s="217"/>
    </row>
    <row r="511" spans="1:17" ht="24.95" customHeight="1">
      <c r="A511" s="214"/>
      <c r="B511" s="215"/>
      <c r="C511" s="215"/>
      <c r="D511" s="216"/>
      <c r="E511" s="215"/>
      <c r="F511" s="215"/>
      <c r="G511" s="215"/>
      <c r="H511" s="215"/>
      <c r="I511" s="215"/>
      <c r="J511" s="215"/>
      <c r="K511" s="215"/>
      <c r="L511" s="216"/>
      <c r="M511" s="215"/>
      <c r="N511" s="215"/>
      <c r="O511" s="215"/>
      <c r="P511" s="215"/>
      <c r="Q511" s="217"/>
    </row>
    <row r="512" spans="1:17" ht="24.95" customHeight="1">
      <c r="A512" s="214"/>
      <c r="B512" s="215"/>
      <c r="C512" s="215"/>
      <c r="D512" s="216"/>
      <c r="E512" s="215"/>
      <c r="F512" s="215"/>
      <c r="G512" s="215"/>
      <c r="H512" s="215"/>
      <c r="I512" s="215"/>
      <c r="J512" s="215"/>
      <c r="K512" s="215"/>
      <c r="L512" s="216"/>
      <c r="M512" s="215"/>
      <c r="N512" s="215"/>
      <c r="O512" s="215"/>
      <c r="P512" s="215"/>
      <c r="Q512" s="217"/>
    </row>
    <row r="513" spans="1:17" ht="24.95" customHeight="1">
      <c r="A513" s="214"/>
      <c r="B513" s="215"/>
      <c r="C513" s="215"/>
      <c r="D513" s="216"/>
      <c r="E513" s="215"/>
      <c r="F513" s="215"/>
      <c r="G513" s="215"/>
      <c r="H513" s="215"/>
      <c r="I513" s="215"/>
      <c r="J513" s="215"/>
      <c r="K513" s="215"/>
      <c r="L513" s="216"/>
      <c r="M513" s="215"/>
      <c r="N513" s="215"/>
      <c r="O513" s="215"/>
      <c r="P513" s="215"/>
      <c r="Q513" s="217"/>
    </row>
    <row r="514" spans="1:17" ht="24.95" customHeight="1">
      <c r="A514" s="214"/>
      <c r="B514" s="215"/>
      <c r="C514" s="215"/>
      <c r="D514" s="216"/>
      <c r="E514" s="215"/>
      <c r="F514" s="215"/>
      <c r="G514" s="215"/>
      <c r="H514" s="215"/>
      <c r="I514" s="215"/>
      <c r="J514" s="215"/>
      <c r="K514" s="215"/>
      <c r="L514" s="216"/>
      <c r="M514" s="215"/>
      <c r="N514" s="215"/>
      <c r="O514" s="215"/>
      <c r="P514" s="215"/>
      <c r="Q514" s="217"/>
    </row>
    <row r="515" spans="1:17" ht="24.95" customHeight="1">
      <c r="A515" s="214"/>
      <c r="B515" s="215"/>
      <c r="C515" s="215"/>
      <c r="D515" s="216"/>
      <c r="E515" s="215"/>
      <c r="F515" s="215"/>
      <c r="G515" s="215"/>
      <c r="H515" s="215"/>
      <c r="I515" s="215"/>
      <c r="J515" s="215"/>
      <c r="K515" s="215"/>
      <c r="L515" s="216"/>
      <c r="M515" s="215"/>
      <c r="N515" s="215"/>
      <c r="O515" s="215"/>
      <c r="P515" s="215"/>
      <c r="Q515" s="217"/>
    </row>
    <row r="516" spans="1:17" ht="24.95" customHeight="1">
      <c r="A516" s="214"/>
      <c r="B516" s="215"/>
      <c r="C516" s="215"/>
      <c r="D516" s="216"/>
      <c r="E516" s="215"/>
      <c r="F516" s="215"/>
      <c r="G516" s="215"/>
      <c r="H516" s="215"/>
      <c r="I516" s="215"/>
      <c r="J516" s="215"/>
      <c r="K516" s="215"/>
      <c r="L516" s="216"/>
      <c r="M516" s="215"/>
      <c r="N516" s="215"/>
      <c r="O516" s="215"/>
      <c r="P516" s="215"/>
      <c r="Q516" s="217"/>
    </row>
    <row r="517" spans="1:17" ht="24.95" customHeight="1">
      <c r="A517" s="214"/>
      <c r="B517" s="215"/>
      <c r="C517" s="215"/>
      <c r="D517" s="216"/>
      <c r="E517" s="215"/>
      <c r="F517" s="215"/>
      <c r="G517" s="215"/>
      <c r="H517" s="215"/>
      <c r="I517" s="215"/>
      <c r="J517" s="215"/>
      <c r="K517" s="215"/>
      <c r="L517" s="216"/>
      <c r="M517" s="215"/>
      <c r="N517" s="215"/>
      <c r="O517" s="215"/>
      <c r="P517" s="215"/>
      <c r="Q517" s="217"/>
    </row>
    <row r="518" spans="1:17" ht="24.95" customHeight="1">
      <c r="A518" s="214"/>
      <c r="B518" s="215"/>
      <c r="C518" s="215"/>
      <c r="D518" s="216"/>
      <c r="E518" s="215"/>
      <c r="F518" s="215"/>
      <c r="G518" s="215"/>
      <c r="H518" s="215"/>
      <c r="I518" s="215"/>
      <c r="J518" s="215"/>
      <c r="K518" s="215"/>
      <c r="L518" s="216"/>
      <c r="M518" s="215"/>
      <c r="N518" s="215"/>
      <c r="O518" s="215"/>
      <c r="P518" s="215"/>
      <c r="Q518" s="217"/>
    </row>
    <row r="519" spans="1:17" ht="24.95" customHeight="1">
      <c r="A519" s="214"/>
      <c r="B519" s="215"/>
      <c r="C519" s="215"/>
      <c r="D519" s="216"/>
      <c r="E519" s="215"/>
      <c r="F519" s="215"/>
      <c r="G519" s="215"/>
      <c r="H519" s="215"/>
      <c r="I519" s="215"/>
      <c r="J519" s="215"/>
      <c r="K519" s="215"/>
      <c r="L519" s="216"/>
      <c r="M519" s="215"/>
      <c r="N519" s="215"/>
      <c r="O519" s="215"/>
      <c r="P519" s="215"/>
      <c r="Q519" s="217"/>
    </row>
    <row r="520" spans="1:17" ht="24.95" customHeight="1">
      <c r="A520" s="214"/>
      <c r="B520" s="215"/>
      <c r="C520" s="215"/>
      <c r="D520" s="216"/>
      <c r="E520" s="215"/>
      <c r="F520" s="215"/>
      <c r="G520" s="215"/>
      <c r="H520" s="215"/>
      <c r="I520" s="215"/>
      <c r="J520" s="215"/>
      <c r="K520" s="215"/>
      <c r="L520" s="216"/>
      <c r="M520" s="215"/>
      <c r="N520" s="215"/>
      <c r="O520" s="215"/>
      <c r="P520" s="215"/>
      <c r="Q520" s="217"/>
    </row>
    <row r="521" spans="1:17" ht="24.95" customHeight="1">
      <c r="A521" s="214"/>
      <c r="B521" s="215"/>
      <c r="C521" s="215"/>
      <c r="D521" s="216"/>
      <c r="E521" s="215"/>
      <c r="F521" s="215"/>
      <c r="G521" s="215"/>
      <c r="H521" s="215"/>
      <c r="I521" s="215"/>
      <c r="J521" s="215"/>
      <c r="K521" s="215"/>
      <c r="L521" s="216"/>
      <c r="M521" s="215"/>
      <c r="N521" s="215"/>
      <c r="O521" s="215"/>
      <c r="P521" s="215"/>
      <c r="Q521" s="217"/>
    </row>
    <row r="522" spans="1:17" ht="24.95" customHeight="1">
      <c r="A522" s="214"/>
      <c r="B522" s="215"/>
      <c r="C522" s="215"/>
      <c r="D522" s="216"/>
      <c r="E522" s="215"/>
      <c r="F522" s="215"/>
      <c r="G522" s="215"/>
      <c r="H522" s="215"/>
      <c r="I522" s="215"/>
      <c r="J522" s="215"/>
      <c r="K522" s="215"/>
      <c r="L522" s="216"/>
      <c r="M522" s="215"/>
      <c r="N522" s="215"/>
      <c r="O522" s="215"/>
      <c r="P522" s="215"/>
      <c r="Q522" s="217"/>
    </row>
    <row r="523" spans="1:17" ht="24.95" customHeight="1">
      <c r="A523" s="214"/>
      <c r="B523" s="215"/>
      <c r="C523" s="215"/>
      <c r="D523" s="216"/>
      <c r="E523" s="215"/>
      <c r="F523" s="215"/>
      <c r="G523" s="215"/>
      <c r="H523" s="215"/>
      <c r="I523" s="215"/>
      <c r="J523" s="215"/>
      <c r="K523" s="215"/>
      <c r="L523" s="216"/>
      <c r="M523" s="215"/>
      <c r="N523" s="215"/>
      <c r="O523" s="215"/>
      <c r="P523" s="215"/>
      <c r="Q523" s="217"/>
    </row>
    <row r="524" spans="1:17" ht="24.95" customHeight="1">
      <c r="A524" s="214"/>
      <c r="B524" s="215"/>
      <c r="C524" s="215"/>
      <c r="D524" s="216"/>
      <c r="E524" s="215"/>
      <c r="F524" s="215"/>
      <c r="G524" s="215"/>
      <c r="H524" s="215"/>
      <c r="I524" s="215"/>
      <c r="J524" s="215"/>
      <c r="K524" s="215"/>
      <c r="L524" s="216"/>
      <c r="M524" s="215"/>
      <c r="N524" s="215"/>
      <c r="O524" s="215"/>
      <c r="P524" s="215"/>
      <c r="Q524" s="217"/>
    </row>
    <row r="525" spans="1:17" ht="24.95" customHeight="1">
      <c r="A525" s="214"/>
      <c r="B525" s="215"/>
      <c r="C525" s="215"/>
      <c r="D525" s="216"/>
      <c r="E525" s="215"/>
      <c r="F525" s="215"/>
      <c r="G525" s="215"/>
      <c r="H525" s="215"/>
      <c r="I525" s="215"/>
      <c r="J525" s="215"/>
      <c r="K525" s="215"/>
      <c r="L525" s="216"/>
      <c r="M525" s="215"/>
      <c r="N525" s="215"/>
      <c r="O525" s="215"/>
      <c r="P525" s="215"/>
      <c r="Q525" s="217"/>
    </row>
    <row r="526" spans="1:17" ht="24.95" customHeight="1">
      <c r="A526" s="214"/>
      <c r="B526" s="215"/>
      <c r="C526" s="215"/>
      <c r="D526" s="216"/>
      <c r="E526" s="215"/>
      <c r="F526" s="215"/>
      <c r="G526" s="215"/>
      <c r="H526" s="215"/>
      <c r="I526" s="215"/>
      <c r="J526" s="215"/>
      <c r="K526" s="215"/>
      <c r="L526" s="216"/>
      <c r="M526" s="215"/>
      <c r="N526" s="215"/>
      <c r="O526" s="215"/>
      <c r="P526" s="215"/>
      <c r="Q526" s="217"/>
    </row>
    <row r="527" spans="1:17" ht="24.95" customHeight="1">
      <c r="A527" s="214"/>
      <c r="B527" s="215"/>
      <c r="C527" s="215"/>
      <c r="D527" s="216"/>
      <c r="E527" s="215"/>
      <c r="F527" s="215"/>
      <c r="G527" s="215"/>
      <c r="H527" s="215"/>
      <c r="I527" s="215"/>
      <c r="J527" s="215"/>
      <c r="K527" s="215"/>
      <c r="L527" s="216"/>
      <c r="M527" s="215"/>
      <c r="N527" s="215"/>
      <c r="O527" s="215"/>
      <c r="P527" s="215"/>
      <c r="Q527" s="217"/>
    </row>
    <row r="528" spans="1:17" ht="24.95" customHeight="1">
      <c r="A528" s="214"/>
      <c r="B528" s="215"/>
      <c r="C528" s="215"/>
      <c r="D528" s="216"/>
      <c r="E528" s="215"/>
      <c r="F528" s="215"/>
      <c r="G528" s="215"/>
      <c r="H528" s="215"/>
      <c r="I528" s="215"/>
      <c r="J528" s="215"/>
      <c r="K528" s="215"/>
      <c r="L528" s="216"/>
      <c r="M528" s="215"/>
      <c r="N528" s="215"/>
      <c r="O528" s="215"/>
      <c r="P528" s="215"/>
      <c r="Q528" s="217"/>
    </row>
    <row r="529" spans="1:17" ht="24.95" customHeight="1">
      <c r="A529" s="214"/>
      <c r="B529" s="215"/>
      <c r="C529" s="215"/>
      <c r="D529" s="216"/>
      <c r="E529" s="215"/>
      <c r="F529" s="215"/>
      <c r="G529" s="215"/>
      <c r="H529" s="215"/>
      <c r="I529" s="215"/>
      <c r="J529" s="215"/>
      <c r="K529" s="215"/>
      <c r="L529" s="216"/>
      <c r="M529" s="215"/>
      <c r="N529" s="215"/>
      <c r="O529" s="215"/>
      <c r="P529" s="215"/>
      <c r="Q529" s="217"/>
    </row>
    <row r="530" spans="1:17" ht="24.95" customHeight="1">
      <c r="A530" s="214"/>
      <c r="B530" s="215"/>
      <c r="C530" s="215"/>
      <c r="D530" s="216"/>
      <c r="E530" s="215"/>
      <c r="F530" s="215"/>
      <c r="G530" s="215"/>
      <c r="H530" s="215"/>
      <c r="I530" s="215"/>
      <c r="J530" s="215"/>
      <c r="K530" s="215"/>
      <c r="L530" s="216"/>
      <c r="M530" s="215"/>
      <c r="N530" s="215"/>
      <c r="O530" s="215"/>
      <c r="P530" s="215"/>
      <c r="Q530" s="217"/>
    </row>
    <row r="531" spans="1:17" ht="24.95" customHeight="1">
      <c r="A531" s="214"/>
      <c r="B531" s="215"/>
      <c r="C531" s="215"/>
      <c r="D531" s="216"/>
      <c r="E531" s="215"/>
      <c r="F531" s="215"/>
      <c r="G531" s="215"/>
      <c r="H531" s="215"/>
      <c r="I531" s="215"/>
      <c r="J531" s="215"/>
      <c r="K531" s="215"/>
      <c r="L531" s="216"/>
      <c r="M531" s="215"/>
      <c r="N531" s="215"/>
      <c r="O531" s="215"/>
      <c r="P531" s="215"/>
      <c r="Q531" s="217"/>
    </row>
    <row r="532" spans="1:17" ht="24.95" customHeight="1">
      <c r="A532" s="214"/>
      <c r="B532" s="215"/>
      <c r="C532" s="215"/>
      <c r="D532" s="216"/>
      <c r="E532" s="215"/>
      <c r="F532" s="215"/>
      <c r="G532" s="215"/>
      <c r="H532" s="215"/>
      <c r="I532" s="215"/>
      <c r="J532" s="215"/>
      <c r="K532" s="215"/>
      <c r="L532" s="216"/>
      <c r="M532" s="215"/>
      <c r="N532" s="215"/>
      <c r="O532" s="215"/>
      <c r="P532" s="215"/>
      <c r="Q532" s="217"/>
    </row>
    <row r="533" spans="1:17" ht="24.95" customHeight="1">
      <c r="A533" s="214"/>
      <c r="B533" s="215"/>
      <c r="C533" s="215"/>
      <c r="D533" s="216"/>
      <c r="E533" s="215"/>
      <c r="F533" s="215"/>
      <c r="G533" s="215"/>
      <c r="H533" s="215"/>
      <c r="I533" s="215"/>
      <c r="J533" s="215"/>
      <c r="K533" s="215"/>
      <c r="L533" s="216"/>
      <c r="M533" s="215"/>
      <c r="N533" s="215"/>
      <c r="O533" s="215"/>
      <c r="P533" s="215"/>
      <c r="Q533" s="217"/>
    </row>
    <row r="534" spans="1:17" ht="24.95" customHeight="1">
      <c r="A534" s="214"/>
      <c r="B534" s="215"/>
      <c r="C534" s="215"/>
      <c r="D534" s="216"/>
      <c r="E534" s="215"/>
      <c r="F534" s="215"/>
      <c r="G534" s="215"/>
      <c r="H534" s="215"/>
      <c r="I534" s="215"/>
      <c r="J534" s="215"/>
      <c r="K534" s="215"/>
      <c r="L534" s="216"/>
      <c r="M534" s="215"/>
      <c r="N534" s="215"/>
      <c r="O534" s="215"/>
      <c r="P534" s="215"/>
      <c r="Q534" s="217"/>
    </row>
    <row r="535" spans="1:17" ht="24.95" customHeight="1">
      <c r="A535" s="214"/>
      <c r="B535" s="215"/>
      <c r="C535" s="215"/>
      <c r="D535" s="216"/>
      <c r="E535" s="215"/>
      <c r="F535" s="215"/>
      <c r="G535" s="215"/>
      <c r="H535" s="215"/>
      <c r="I535" s="215"/>
      <c r="J535" s="215"/>
      <c r="K535" s="215"/>
      <c r="L535" s="216"/>
      <c r="M535" s="215"/>
      <c r="N535" s="215"/>
      <c r="O535" s="215"/>
      <c r="P535" s="215"/>
      <c r="Q535" s="217"/>
    </row>
    <row r="536" spans="1:17" ht="24.95" customHeight="1">
      <c r="A536" s="214"/>
      <c r="B536" s="215"/>
      <c r="C536" s="215"/>
      <c r="D536" s="216"/>
      <c r="E536" s="215"/>
      <c r="F536" s="215"/>
      <c r="G536" s="215"/>
      <c r="H536" s="215"/>
      <c r="I536" s="215"/>
      <c r="J536" s="215"/>
      <c r="K536" s="215"/>
      <c r="L536" s="216"/>
      <c r="M536" s="215"/>
      <c r="N536" s="215"/>
      <c r="O536" s="215"/>
      <c r="P536" s="215"/>
      <c r="Q536" s="217"/>
    </row>
    <row r="537" spans="1:17" ht="24.95" customHeight="1">
      <c r="A537" s="214"/>
      <c r="B537" s="215"/>
      <c r="C537" s="215"/>
      <c r="D537" s="216"/>
      <c r="E537" s="215"/>
      <c r="F537" s="215"/>
      <c r="G537" s="215"/>
      <c r="H537" s="215"/>
      <c r="I537" s="215"/>
      <c r="J537" s="215"/>
      <c r="K537" s="215"/>
      <c r="L537" s="216"/>
      <c r="M537" s="215"/>
      <c r="N537" s="215"/>
      <c r="O537" s="215"/>
      <c r="P537" s="215"/>
      <c r="Q537" s="217"/>
    </row>
    <row r="538" spans="1:17" ht="24.95" customHeight="1">
      <c r="A538" s="214"/>
      <c r="B538" s="215"/>
      <c r="C538" s="215"/>
      <c r="D538" s="216"/>
      <c r="E538" s="215"/>
      <c r="F538" s="215"/>
      <c r="G538" s="215"/>
      <c r="H538" s="215"/>
      <c r="I538" s="215"/>
      <c r="J538" s="215"/>
      <c r="K538" s="215"/>
      <c r="L538" s="216"/>
      <c r="M538" s="215"/>
      <c r="N538" s="215"/>
      <c r="O538" s="215"/>
      <c r="P538" s="215"/>
      <c r="Q538" s="217"/>
    </row>
    <row r="539" spans="1:17" ht="24.95" customHeight="1">
      <c r="A539" s="214"/>
      <c r="B539" s="215"/>
      <c r="C539" s="215"/>
      <c r="D539" s="216"/>
      <c r="E539" s="215"/>
      <c r="F539" s="215"/>
      <c r="G539" s="215"/>
      <c r="H539" s="215"/>
      <c r="I539" s="215"/>
      <c r="J539" s="215"/>
      <c r="K539" s="215"/>
      <c r="L539" s="216"/>
      <c r="M539" s="215"/>
      <c r="N539" s="215"/>
      <c r="O539" s="215"/>
      <c r="P539" s="215"/>
      <c r="Q539" s="217"/>
    </row>
    <row r="540" spans="1:17" ht="24.95" customHeight="1">
      <c r="A540" s="214"/>
      <c r="B540" s="215"/>
      <c r="C540" s="215"/>
      <c r="D540" s="216"/>
      <c r="E540" s="215"/>
      <c r="F540" s="215"/>
      <c r="G540" s="215"/>
      <c r="H540" s="215"/>
      <c r="I540" s="215"/>
      <c r="J540" s="215"/>
      <c r="K540" s="215"/>
      <c r="L540" s="216"/>
      <c r="M540" s="215"/>
      <c r="N540" s="215"/>
      <c r="O540" s="215"/>
      <c r="P540" s="215"/>
      <c r="Q540" s="217"/>
    </row>
    <row r="541" spans="1:17" ht="24.95" customHeight="1">
      <c r="A541" s="214"/>
      <c r="B541" s="215"/>
      <c r="C541" s="215"/>
      <c r="D541" s="216"/>
      <c r="E541" s="215"/>
      <c r="F541" s="215"/>
      <c r="G541" s="215"/>
      <c r="H541" s="215"/>
      <c r="I541" s="215"/>
      <c r="J541" s="215"/>
      <c r="K541" s="215"/>
      <c r="L541" s="216"/>
      <c r="M541" s="215"/>
      <c r="N541" s="215"/>
      <c r="O541" s="215"/>
      <c r="P541" s="215"/>
      <c r="Q541" s="217"/>
    </row>
    <row r="542" spans="1:17" ht="24.95" customHeight="1">
      <c r="A542" s="214"/>
      <c r="B542" s="215"/>
      <c r="C542" s="215"/>
      <c r="D542" s="216"/>
      <c r="E542" s="215"/>
      <c r="F542" s="215"/>
      <c r="G542" s="215"/>
      <c r="H542" s="215"/>
      <c r="I542" s="215"/>
      <c r="J542" s="215"/>
      <c r="K542" s="215"/>
      <c r="L542" s="216"/>
      <c r="M542" s="215"/>
      <c r="N542" s="215"/>
      <c r="O542" s="215"/>
      <c r="P542" s="215"/>
      <c r="Q542" s="217"/>
    </row>
    <row r="543" spans="1:17" ht="24.95" customHeight="1">
      <c r="A543" s="214"/>
      <c r="B543" s="215"/>
      <c r="C543" s="215"/>
      <c r="D543" s="216"/>
      <c r="E543" s="215"/>
      <c r="F543" s="215"/>
      <c r="G543" s="215"/>
      <c r="H543" s="215"/>
      <c r="I543" s="215"/>
      <c r="J543" s="215"/>
      <c r="K543" s="215"/>
      <c r="L543" s="216"/>
      <c r="M543" s="215"/>
      <c r="N543" s="215"/>
      <c r="O543" s="215"/>
      <c r="P543" s="215"/>
      <c r="Q543" s="217"/>
    </row>
    <row r="544" spans="1:17" ht="24.95" customHeight="1">
      <c r="A544" s="214"/>
      <c r="B544" s="215"/>
      <c r="C544" s="215"/>
      <c r="D544" s="216"/>
      <c r="E544" s="215"/>
      <c r="F544" s="215"/>
      <c r="G544" s="215"/>
      <c r="H544" s="215"/>
      <c r="I544" s="215"/>
      <c r="J544" s="215"/>
      <c r="K544" s="215"/>
      <c r="L544" s="216"/>
      <c r="M544" s="215"/>
      <c r="N544" s="215"/>
      <c r="O544" s="215"/>
      <c r="P544" s="215"/>
      <c r="Q544" s="217"/>
    </row>
    <row r="545" spans="1:17" ht="24.95" customHeight="1">
      <c r="A545" s="214"/>
      <c r="B545" s="215"/>
      <c r="C545" s="215"/>
      <c r="D545" s="216"/>
      <c r="E545" s="215"/>
      <c r="F545" s="215"/>
      <c r="G545" s="215"/>
      <c r="H545" s="215"/>
      <c r="I545" s="215"/>
      <c r="J545" s="215"/>
      <c r="K545" s="215"/>
      <c r="L545" s="216"/>
      <c r="M545" s="215"/>
      <c r="N545" s="215"/>
      <c r="O545" s="215"/>
      <c r="P545" s="215"/>
      <c r="Q545" s="217"/>
    </row>
    <row r="546" spans="1:17" ht="24.95" customHeight="1">
      <c r="A546" s="214"/>
      <c r="B546" s="215"/>
      <c r="C546" s="215"/>
      <c r="D546" s="216"/>
      <c r="E546" s="215"/>
      <c r="F546" s="215"/>
      <c r="G546" s="215"/>
      <c r="H546" s="215"/>
      <c r="I546" s="215"/>
      <c r="J546" s="215"/>
      <c r="K546" s="215"/>
      <c r="L546" s="216"/>
      <c r="M546" s="215"/>
      <c r="N546" s="215"/>
      <c r="O546" s="215"/>
      <c r="P546" s="215"/>
      <c r="Q546" s="217"/>
    </row>
    <row r="547" spans="1:17" ht="24.95" customHeight="1">
      <c r="A547" s="214"/>
      <c r="B547" s="215"/>
      <c r="C547" s="215"/>
      <c r="D547" s="216"/>
      <c r="E547" s="215"/>
      <c r="F547" s="215"/>
      <c r="G547" s="215"/>
      <c r="H547" s="215"/>
      <c r="I547" s="215"/>
      <c r="J547" s="215"/>
      <c r="K547" s="215"/>
      <c r="L547" s="216"/>
      <c r="M547" s="215"/>
      <c r="N547" s="215"/>
      <c r="O547" s="215"/>
      <c r="P547" s="215"/>
      <c r="Q547" s="217"/>
    </row>
    <row r="548" spans="1:17" ht="24.95" customHeight="1">
      <c r="A548" s="214"/>
      <c r="B548" s="215"/>
      <c r="C548" s="215"/>
      <c r="D548" s="216"/>
      <c r="E548" s="215"/>
      <c r="F548" s="215"/>
      <c r="G548" s="215"/>
      <c r="H548" s="215"/>
      <c r="I548" s="215"/>
      <c r="J548" s="215"/>
      <c r="K548" s="215"/>
      <c r="L548" s="216"/>
      <c r="M548" s="215"/>
      <c r="N548" s="215"/>
      <c r="O548" s="215"/>
      <c r="P548" s="215"/>
      <c r="Q548" s="217"/>
    </row>
    <row r="549" spans="1:17" ht="24.95" customHeight="1">
      <c r="A549" s="214"/>
      <c r="B549" s="215"/>
      <c r="C549" s="215"/>
      <c r="D549" s="216"/>
      <c r="E549" s="215"/>
      <c r="F549" s="215"/>
      <c r="G549" s="215"/>
      <c r="H549" s="215"/>
      <c r="I549" s="215"/>
      <c r="J549" s="215"/>
      <c r="K549" s="215"/>
      <c r="L549" s="216"/>
      <c r="M549" s="215"/>
      <c r="N549" s="215"/>
      <c r="O549" s="215"/>
      <c r="P549" s="215"/>
      <c r="Q549" s="217"/>
    </row>
    <row r="550" spans="1:17" ht="24.95" customHeight="1">
      <c r="A550" s="214"/>
      <c r="B550" s="215"/>
      <c r="C550" s="215"/>
      <c r="D550" s="216"/>
      <c r="E550" s="215"/>
      <c r="F550" s="215"/>
      <c r="G550" s="215"/>
      <c r="H550" s="215"/>
      <c r="I550" s="215"/>
      <c r="J550" s="215"/>
      <c r="K550" s="215"/>
      <c r="L550" s="216"/>
      <c r="M550" s="215"/>
      <c r="N550" s="215"/>
      <c r="O550" s="215"/>
      <c r="P550" s="215"/>
      <c r="Q550" s="217"/>
    </row>
    <row r="551" spans="1:17" ht="24.95" customHeight="1">
      <c r="A551" s="214"/>
      <c r="B551" s="215"/>
      <c r="C551" s="215"/>
      <c r="D551" s="216"/>
      <c r="E551" s="215"/>
      <c r="F551" s="215"/>
      <c r="G551" s="215"/>
      <c r="H551" s="215"/>
      <c r="I551" s="215"/>
      <c r="J551" s="215"/>
      <c r="K551" s="215"/>
      <c r="L551" s="216"/>
      <c r="M551" s="215"/>
      <c r="N551" s="215"/>
      <c r="O551" s="215"/>
      <c r="P551" s="215"/>
      <c r="Q551" s="217"/>
    </row>
    <row r="552" spans="1:17" ht="24.95" customHeight="1">
      <c r="A552" s="214"/>
      <c r="B552" s="215"/>
      <c r="C552" s="215"/>
      <c r="D552" s="216"/>
      <c r="E552" s="215"/>
      <c r="F552" s="215"/>
      <c r="G552" s="215"/>
      <c r="H552" s="215"/>
      <c r="I552" s="215"/>
      <c r="J552" s="215"/>
      <c r="K552" s="215"/>
      <c r="L552" s="216"/>
      <c r="M552" s="215"/>
      <c r="N552" s="215"/>
      <c r="O552" s="215"/>
      <c r="P552" s="215"/>
      <c r="Q552" s="217"/>
    </row>
    <row r="553" spans="1:17" ht="24.95" customHeight="1">
      <c r="A553" s="214"/>
      <c r="B553" s="215"/>
      <c r="C553" s="215"/>
      <c r="D553" s="216"/>
      <c r="E553" s="215"/>
      <c r="F553" s="215"/>
      <c r="G553" s="215"/>
      <c r="H553" s="215"/>
      <c r="I553" s="215"/>
      <c r="J553" s="215"/>
      <c r="K553" s="215"/>
      <c r="L553" s="216"/>
      <c r="M553" s="215"/>
      <c r="N553" s="215"/>
      <c r="O553" s="215"/>
      <c r="P553" s="215"/>
      <c r="Q553" s="217"/>
    </row>
    <row r="554" spans="1:17" ht="24.95" customHeight="1">
      <c r="A554" s="214"/>
      <c r="B554" s="215"/>
      <c r="C554" s="215"/>
      <c r="D554" s="216"/>
      <c r="E554" s="215"/>
      <c r="F554" s="215"/>
      <c r="G554" s="215"/>
      <c r="H554" s="215"/>
      <c r="I554" s="215"/>
      <c r="J554" s="215"/>
      <c r="K554" s="215"/>
      <c r="L554" s="216"/>
      <c r="M554" s="215"/>
      <c r="N554" s="215"/>
      <c r="O554" s="215"/>
      <c r="P554" s="215"/>
      <c r="Q554" s="217"/>
    </row>
    <row r="555" spans="1:17" ht="24.95" customHeight="1">
      <c r="A555" s="214"/>
      <c r="B555" s="215"/>
      <c r="C555" s="215"/>
      <c r="D555" s="216"/>
      <c r="E555" s="215"/>
      <c r="F555" s="215"/>
      <c r="G555" s="215"/>
      <c r="H555" s="215"/>
      <c r="I555" s="215"/>
      <c r="J555" s="215"/>
      <c r="K555" s="215"/>
      <c r="L555" s="216"/>
      <c r="M555" s="215"/>
      <c r="N555" s="215"/>
      <c r="O555" s="215"/>
      <c r="P555" s="215"/>
      <c r="Q555" s="217"/>
    </row>
    <row r="556" spans="1:17" ht="24.95" customHeight="1">
      <c r="A556" s="214"/>
      <c r="B556" s="215"/>
      <c r="C556" s="215"/>
      <c r="D556" s="216"/>
      <c r="E556" s="215"/>
      <c r="F556" s="215"/>
      <c r="G556" s="215"/>
      <c r="H556" s="215"/>
      <c r="I556" s="215"/>
      <c r="J556" s="215"/>
      <c r="K556" s="215"/>
      <c r="L556" s="216"/>
      <c r="M556" s="215"/>
      <c r="N556" s="215"/>
      <c r="O556" s="215"/>
      <c r="P556" s="215"/>
      <c r="Q556" s="217"/>
    </row>
    <row r="557" spans="1:17" ht="24.95" customHeight="1">
      <c r="A557" s="214"/>
      <c r="B557" s="215"/>
      <c r="C557" s="215"/>
      <c r="D557" s="216"/>
      <c r="E557" s="215"/>
      <c r="F557" s="215"/>
      <c r="G557" s="215"/>
      <c r="H557" s="215"/>
      <c r="I557" s="215"/>
      <c r="J557" s="215"/>
      <c r="K557" s="215"/>
      <c r="L557" s="216"/>
      <c r="M557" s="215"/>
      <c r="N557" s="215"/>
      <c r="O557" s="215"/>
      <c r="P557" s="215"/>
      <c r="Q557" s="217"/>
    </row>
    <row r="558" spans="1:17" ht="24.95" customHeight="1">
      <c r="A558" s="214"/>
      <c r="B558" s="215"/>
      <c r="C558" s="215"/>
      <c r="D558" s="216"/>
      <c r="E558" s="215"/>
      <c r="F558" s="215"/>
      <c r="G558" s="215"/>
      <c r="H558" s="215"/>
      <c r="I558" s="215"/>
      <c r="J558" s="215"/>
      <c r="K558" s="215"/>
      <c r="L558" s="216"/>
      <c r="M558" s="215"/>
      <c r="N558" s="215"/>
      <c r="O558" s="215"/>
      <c r="P558" s="215"/>
      <c r="Q558" s="217"/>
    </row>
    <row r="559" spans="1:17" ht="24.95" customHeight="1">
      <c r="A559" s="214"/>
      <c r="B559" s="215"/>
      <c r="C559" s="215"/>
      <c r="D559" s="216"/>
      <c r="E559" s="215"/>
      <c r="F559" s="215"/>
      <c r="G559" s="215"/>
      <c r="H559" s="215"/>
      <c r="I559" s="215"/>
      <c r="J559" s="215"/>
      <c r="K559" s="215"/>
      <c r="L559" s="216"/>
      <c r="M559" s="215"/>
      <c r="N559" s="215"/>
      <c r="O559" s="215"/>
      <c r="P559" s="215"/>
      <c r="Q559" s="217"/>
    </row>
    <row r="560" spans="1:17" ht="24.95" customHeight="1">
      <c r="A560" s="214"/>
      <c r="B560" s="215"/>
      <c r="C560" s="215"/>
      <c r="D560" s="216"/>
      <c r="E560" s="215"/>
      <c r="F560" s="215"/>
      <c r="G560" s="215"/>
      <c r="H560" s="215"/>
      <c r="I560" s="215"/>
      <c r="J560" s="215"/>
      <c r="K560" s="215"/>
      <c r="L560" s="216"/>
      <c r="M560" s="215"/>
      <c r="N560" s="215"/>
      <c r="O560" s="215"/>
      <c r="P560" s="215"/>
      <c r="Q560" s="217"/>
    </row>
    <row r="561" spans="1:17" ht="24.95" customHeight="1">
      <c r="A561" s="214"/>
      <c r="B561" s="215"/>
      <c r="C561" s="215"/>
      <c r="D561" s="216"/>
      <c r="E561" s="215"/>
      <c r="F561" s="215"/>
      <c r="G561" s="215"/>
      <c r="H561" s="215"/>
      <c r="I561" s="215"/>
      <c r="J561" s="215"/>
      <c r="K561" s="215"/>
      <c r="L561" s="216"/>
      <c r="M561" s="215"/>
      <c r="N561" s="215"/>
      <c r="O561" s="215"/>
      <c r="P561" s="215"/>
      <c r="Q561" s="217"/>
    </row>
    <row r="562" spans="1:17" ht="24.95" customHeight="1">
      <c r="A562" s="214"/>
      <c r="B562" s="215"/>
      <c r="C562" s="215"/>
      <c r="D562" s="216"/>
      <c r="E562" s="215"/>
      <c r="F562" s="215"/>
      <c r="G562" s="215"/>
      <c r="H562" s="215"/>
      <c r="I562" s="215"/>
      <c r="J562" s="215"/>
      <c r="K562" s="215"/>
      <c r="L562" s="216"/>
      <c r="M562" s="215"/>
      <c r="N562" s="215"/>
      <c r="O562" s="215"/>
      <c r="P562" s="215"/>
      <c r="Q562" s="217"/>
    </row>
    <row r="563" spans="1:17" ht="24.95" customHeight="1">
      <c r="A563" s="214"/>
      <c r="B563" s="215"/>
      <c r="C563" s="215"/>
      <c r="D563" s="216"/>
      <c r="E563" s="215"/>
      <c r="F563" s="215"/>
      <c r="G563" s="215"/>
      <c r="H563" s="215"/>
      <c r="I563" s="215"/>
      <c r="J563" s="215"/>
      <c r="K563" s="215"/>
      <c r="L563" s="216"/>
      <c r="M563" s="215"/>
      <c r="N563" s="215"/>
      <c r="O563" s="215"/>
      <c r="P563" s="215"/>
      <c r="Q563" s="217"/>
    </row>
    <row r="564" spans="1:17" ht="24.95" customHeight="1">
      <c r="A564" s="214"/>
      <c r="B564" s="215"/>
      <c r="C564" s="215"/>
      <c r="D564" s="216"/>
      <c r="E564" s="215"/>
      <c r="F564" s="215"/>
      <c r="G564" s="215"/>
      <c r="H564" s="215"/>
      <c r="I564" s="215"/>
      <c r="J564" s="215"/>
      <c r="K564" s="215"/>
      <c r="L564" s="216"/>
      <c r="M564" s="215"/>
      <c r="N564" s="215"/>
      <c r="O564" s="215"/>
      <c r="P564" s="215"/>
      <c r="Q564" s="217"/>
    </row>
    <row r="565" spans="1:17" ht="24.95" customHeight="1">
      <c r="A565" s="214"/>
      <c r="B565" s="215"/>
      <c r="C565" s="215"/>
      <c r="D565" s="216"/>
      <c r="E565" s="215"/>
      <c r="F565" s="215"/>
      <c r="G565" s="215"/>
      <c r="H565" s="215"/>
      <c r="I565" s="215"/>
      <c r="J565" s="215"/>
      <c r="K565" s="215"/>
      <c r="L565" s="216"/>
      <c r="M565" s="215"/>
      <c r="N565" s="215"/>
      <c r="O565" s="215"/>
      <c r="P565" s="215"/>
      <c r="Q565" s="217"/>
    </row>
    <row r="566" spans="1:17" ht="24.95" customHeight="1">
      <c r="A566" s="214"/>
      <c r="B566" s="215"/>
      <c r="C566" s="215"/>
      <c r="D566" s="216"/>
      <c r="E566" s="215"/>
      <c r="F566" s="215"/>
      <c r="G566" s="215"/>
      <c r="H566" s="215"/>
      <c r="I566" s="215"/>
      <c r="J566" s="215"/>
      <c r="K566" s="215"/>
      <c r="L566" s="216"/>
      <c r="M566" s="215"/>
      <c r="N566" s="215"/>
      <c r="O566" s="215"/>
      <c r="P566" s="215"/>
      <c r="Q566" s="217"/>
    </row>
    <row r="567" spans="1:17" ht="24.95" customHeight="1">
      <c r="A567" s="214"/>
      <c r="B567" s="215"/>
      <c r="C567" s="215"/>
      <c r="D567" s="216"/>
      <c r="E567" s="215"/>
      <c r="F567" s="215"/>
      <c r="G567" s="215"/>
      <c r="H567" s="215"/>
      <c r="I567" s="215"/>
      <c r="J567" s="215"/>
      <c r="K567" s="215"/>
      <c r="L567" s="216"/>
      <c r="M567" s="215"/>
      <c r="N567" s="215"/>
      <c r="O567" s="215"/>
      <c r="P567" s="215"/>
      <c r="Q567" s="217"/>
    </row>
    <row r="568" spans="1:17" ht="24.95" customHeight="1">
      <c r="A568" s="214"/>
      <c r="B568" s="215"/>
      <c r="C568" s="215"/>
      <c r="D568" s="216"/>
      <c r="E568" s="215"/>
      <c r="F568" s="215"/>
      <c r="G568" s="215"/>
      <c r="H568" s="215"/>
      <c r="I568" s="215"/>
      <c r="J568" s="215"/>
      <c r="K568" s="215"/>
      <c r="L568" s="216"/>
      <c r="M568" s="215"/>
      <c r="N568" s="215"/>
      <c r="O568" s="215"/>
      <c r="P568" s="215"/>
      <c r="Q568" s="217"/>
    </row>
    <row r="569" spans="1:17" ht="24.95" customHeight="1">
      <c r="A569" s="214"/>
      <c r="B569" s="215"/>
      <c r="C569" s="215"/>
      <c r="D569" s="216"/>
      <c r="E569" s="215"/>
      <c r="F569" s="215"/>
      <c r="G569" s="215"/>
      <c r="H569" s="215"/>
      <c r="I569" s="215"/>
      <c r="J569" s="215"/>
      <c r="K569" s="215"/>
      <c r="L569" s="216"/>
      <c r="M569" s="215"/>
      <c r="N569" s="215"/>
      <c r="O569" s="215"/>
      <c r="P569" s="215"/>
      <c r="Q569" s="217"/>
    </row>
    <row r="570" spans="1:17" ht="24.95" customHeight="1">
      <c r="A570" s="214"/>
      <c r="B570" s="215"/>
      <c r="C570" s="215"/>
      <c r="D570" s="216"/>
      <c r="E570" s="215"/>
      <c r="F570" s="215"/>
      <c r="G570" s="215"/>
      <c r="H570" s="215"/>
      <c r="I570" s="215"/>
      <c r="J570" s="215"/>
      <c r="K570" s="215"/>
      <c r="L570" s="216"/>
      <c r="M570" s="215"/>
      <c r="N570" s="215"/>
      <c r="O570" s="215"/>
      <c r="P570" s="215"/>
      <c r="Q570" s="217"/>
    </row>
    <row r="571" spans="1:17" ht="24.95" customHeight="1">
      <c r="A571" s="214"/>
      <c r="B571" s="215"/>
      <c r="C571" s="215"/>
      <c r="D571" s="216"/>
      <c r="E571" s="215"/>
      <c r="F571" s="215"/>
      <c r="G571" s="215"/>
      <c r="H571" s="215"/>
      <c r="I571" s="215"/>
      <c r="J571" s="215"/>
      <c r="K571" s="215"/>
      <c r="L571" s="216"/>
      <c r="M571" s="215"/>
      <c r="N571" s="215"/>
      <c r="O571" s="215"/>
      <c r="P571" s="215"/>
      <c r="Q571" s="217"/>
    </row>
    <row r="572" spans="1:17" ht="24.95" customHeight="1">
      <c r="A572" s="214"/>
      <c r="B572" s="215"/>
      <c r="C572" s="215"/>
      <c r="D572" s="216"/>
      <c r="E572" s="215"/>
      <c r="F572" s="215"/>
      <c r="G572" s="215"/>
      <c r="H572" s="215"/>
      <c r="I572" s="215"/>
      <c r="J572" s="215"/>
      <c r="K572" s="215"/>
      <c r="L572" s="216"/>
      <c r="M572" s="215"/>
      <c r="N572" s="215"/>
      <c r="O572" s="215"/>
      <c r="P572" s="215"/>
      <c r="Q572" s="217"/>
    </row>
    <row r="573" spans="1:17" ht="24.95" customHeight="1">
      <c r="A573" s="214"/>
      <c r="B573" s="215"/>
      <c r="C573" s="215"/>
      <c r="D573" s="216"/>
      <c r="E573" s="215"/>
      <c r="F573" s="215"/>
      <c r="G573" s="215"/>
      <c r="H573" s="215"/>
      <c r="I573" s="215"/>
      <c r="J573" s="215"/>
      <c r="K573" s="215"/>
      <c r="L573" s="216"/>
      <c r="M573" s="215"/>
      <c r="N573" s="215"/>
      <c r="O573" s="215"/>
      <c r="P573" s="215"/>
      <c r="Q573" s="217"/>
    </row>
    <row r="574" spans="1:17" ht="24.95" customHeight="1">
      <c r="A574" s="214"/>
      <c r="B574" s="215"/>
      <c r="C574" s="215"/>
      <c r="D574" s="216"/>
      <c r="E574" s="215"/>
      <c r="F574" s="215"/>
      <c r="G574" s="215"/>
      <c r="H574" s="215"/>
      <c r="I574" s="215"/>
      <c r="J574" s="215"/>
      <c r="K574" s="215"/>
      <c r="L574" s="216"/>
      <c r="M574" s="215"/>
      <c r="N574" s="215"/>
      <c r="O574" s="215"/>
      <c r="P574" s="215"/>
      <c r="Q574" s="217"/>
    </row>
    <row r="575" spans="1:17" ht="24.95" customHeight="1">
      <c r="A575" s="214"/>
      <c r="B575" s="215"/>
      <c r="C575" s="215"/>
      <c r="D575" s="216"/>
      <c r="E575" s="215"/>
      <c r="F575" s="215"/>
      <c r="G575" s="215"/>
      <c r="H575" s="215"/>
      <c r="I575" s="215"/>
      <c r="J575" s="215"/>
      <c r="K575" s="215"/>
      <c r="L575" s="216"/>
      <c r="M575" s="215"/>
      <c r="N575" s="215"/>
      <c r="O575" s="215"/>
      <c r="P575" s="215"/>
      <c r="Q575" s="217"/>
    </row>
    <row r="576" spans="1:17" ht="24.95" customHeight="1">
      <c r="A576" s="214"/>
      <c r="B576" s="215"/>
      <c r="C576" s="215"/>
      <c r="D576" s="216"/>
      <c r="E576" s="215"/>
      <c r="F576" s="215"/>
      <c r="G576" s="215"/>
      <c r="H576" s="215"/>
      <c r="I576" s="215"/>
      <c r="J576" s="215"/>
      <c r="K576" s="215"/>
      <c r="L576" s="216"/>
      <c r="M576" s="215"/>
      <c r="N576" s="215"/>
      <c r="O576" s="215"/>
      <c r="P576" s="215"/>
      <c r="Q576" s="217"/>
    </row>
    <row r="577" spans="1:17" ht="24.95" customHeight="1">
      <c r="A577" s="214"/>
      <c r="B577" s="215"/>
      <c r="C577" s="215"/>
      <c r="D577" s="216"/>
      <c r="E577" s="215"/>
      <c r="F577" s="215"/>
      <c r="G577" s="215"/>
      <c r="H577" s="215"/>
      <c r="I577" s="215"/>
      <c r="J577" s="215"/>
      <c r="K577" s="215"/>
      <c r="L577" s="216"/>
      <c r="M577" s="215"/>
      <c r="N577" s="215"/>
      <c r="O577" s="215"/>
      <c r="P577" s="215"/>
      <c r="Q577" s="217"/>
    </row>
    <row r="578" spans="1:17" ht="24.95" customHeight="1">
      <c r="A578" s="214"/>
      <c r="B578" s="215"/>
      <c r="C578" s="215"/>
      <c r="D578" s="216"/>
      <c r="E578" s="215"/>
      <c r="F578" s="215"/>
      <c r="G578" s="215"/>
      <c r="H578" s="215"/>
      <c r="I578" s="215"/>
      <c r="J578" s="215"/>
      <c r="K578" s="215"/>
      <c r="L578" s="216"/>
      <c r="M578" s="215"/>
      <c r="N578" s="215"/>
      <c r="O578" s="215"/>
      <c r="P578" s="215"/>
      <c r="Q578" s="217"/>
    </row>
    <row r="579" spans="1:17" ht="24.95" customHeight="1">
      <c r="A579" s="214"/>
      <c r="B579" s="215"/>
      <c r="C579" s="215"/>
      <c r="D579" s="216"/>
      <c r="E579" s="215"/>
      <c r="F579" s="215"/>
      <c r="G579" s="215"/>
      <c r="H579" s="215"/>
      <c r="I579" s="215"/>
      <c r="J579" s="215"/>
      <c r="K579" s="215"/>
      <c r="L579" s="216"/>
      <c r="M579" s="215"/>
      <c r="N579" s="215"/>
      <c r="O579" s="215"/>
      <c r="P579" s="215"/>
      <c r="Q579" s="217"/>
    </row>
    <row r="580" spans="1:17" ht="24.95" customHeight="1">
      <c r="A580" s="214"/>
      <c r="B580" s="215"/>
      <c r="C580" s="215"/>
      <c r="D580" s="216"/>
      <c r="E580" s="215"/>
      <c r="F580" s="215"/>
      <c r="G580" s="215"/>
      <c r="H580" s="215"/>
      <c r="I580" s="215"/>
      <c r="J580" s="215"/>
      <c r="K580" s="215"/>
      <c r="L580" s="216"/>
      <c r="M580" s="215"/>
      <c r="N580" s="215"/>
      <c r="O580" s="215"/>
      <c r="P580" s="215"/>
      <c r="Q580" s="217"/>
    </row>
    <row r="581" spans="1:17" ht="24.95" customHeight="1">
      <c r="A581" s="214"/>
      <c r="B581" s="215"/>
      <c r="C581" s="215"/>
      <c r="D581" s="216"/>
      <c r="E581" s="215"/>
      <c r="F581" s="215"/>
      <c r="G581" s="215"/>
      <c r="H581" s="215"/>
      <c r="I581" s="215"/>
      <c r="J581" s="215"/>
      <c r="K581" s="215"/>
      <c r="L581" s="216"/>
      <c r="M581" s="215"/>
      <c r="N581" s="215"/>
      <c r="O581" s="215"/>
      <c r="P581" s="215"/>
      <c r="Q581" s="217"/>
    </row>
    <row r="582" spans="1:17" ht="24.95" customHeight="1">
      <c r="A582" s="214"/>
      <c r="B582" s="215"/>
      <c r="C582" s="215"/>
      <c r="D582" s="216"/>
      <c r="E582" s="215"/>
      <c r="F582" s="215"/>
      <c r="G582" s="215"/>
      <c r="H582" s="215"/>
      <c r="I582" s="215"/>
      <c r="J582" s="215"/>
      <c r="K582" s="215"/>
      <c r="L582" s="216"/>
      <c r="M582" s="215"/>
      <c r="N582" s="215"/>
      <c r="O582" s="215"/>
      <c r="P582" s="215"/>
      <c r="Q582" s="217"/>
    </row>
    <row r="583" spans="1:17" ht="24.95" customHeight="1">
      <c r="A583" s="214"/>
      <c r="B583" s="215"/>
      <c r="C583" s="215"/>
      <c r="D583" s="216"/>
      <c r="E583" s="215"/>
      <c r="F583" s="215"/>
      <c r="G583" s="215"/>
      <c r="H583" s="215"/>
      <c r="I583" s="215"/>
      <c r="J583" s="215"/>
      <c r="K583" s="215"/>
      <c r="L583" s="216"/>
      <c r="M583" s="215"/>
      <c r="N583" s="215"/>
      <c r="O583" s="215"/>
      <c r="P583" s="215"/>
      <c r="Q583" s="217"/>
    </row>
    <row r="584" spans="1:17" ht="24.95" customHeight="1">
      <c r="A584" s="214"/>
      <c r="B584" s="215"/>
      <c r="C584" s="215"/>
      <c r="D584" s="216"/>
      <c r="E584" s="215"/>
      <c r="F584" s="215"/>
      <c r="G584" s="215"/>
      <c r="H584" s="215"/>
      <c r="I584" s="215"/>
      <c r="J584" s="215"/>
      <c r="K584" s="215"/>
      <c r="L584" s="216"/>
      <c r="M584" s="215"/>
      <c r="N584" s="215"/>
      <c r="O584" s="215"/>
      <c r="P584" s="215"/>
      <c r="Q584" s="217"/>
    </row>
    <row r="585" spans="1:17" ht="24.95" customHeight="1">
      <c r="A585" s="214"/>
      <c r="B585" s="215"/>
      <c r="C585" s="215"/>
      <c r="D585" s="216"/>
      <c r="E585" s="215"/>
      <c r="F585" s="215"/>
      <c r="G585" s="215"/>
      <c r="H585" s="215"/>
      <c r="I585" s="215"/>
      <c r="J585" s="215"/>
      <c r="K585" s="215"/>
      <c r="L585" s="216"/>
      <c r="M585" s="215"/>
      <c r="N585" s="215"/>
      <c r="O585" s="215"/>
      <c r="P585" s="215"/>
      <c r="Q585" s="217"/>
    </row>
    <row r="586" spans="1:17" ht="24.95" customHeight="1">
      <c r="A586" s="214"/>
      <c r="B586" s="215"/>
      <c r="C586" s="215"/>
      <c r="D586" s="216"/>
      <c r="E586" s="215"/>
      <c r="F586" s="215"/>
      <c r="G586" s="215"/>
      <c r="H586" s="215"/>
      <c r="I586" s="215"/>
      <c r="J586" s="215"/>
      <c r="K586" s="215"/>
      <c r="L586" s="216"/>
      <c r="M586" s="215"/>
      <c r="N586" s="215"/>
      <c r="O586" s="215"/>
      <c r="P586" s="215"/>
      <c r="Q586" s="217"/>
    </row>
    <row r="587" spans="1:17" ht="24.95" customHeight="1">
      <c r="A587" s="214"/>
      <c r="B587" s="215"/>
      <c r="C587" s="215"/>
      <c r="D587" s="216"/>
      <c r="E587" s="215"/>
      <c r="F587" s="215"/>
      <c r="G587" s="215"/>
      <c r="H587" s="215"/>
      <c r="I587" s="215"/>
      <c r="J587" s="215"/>
      <c r="K587" s="215"/>
      <c r="L587" s="216"/>
      <c r="M587" s="215"/>
      <c r="N587" s="215"/>
      <c r="O587" s="215"/>
      <c r="P587" s="215"/>
      <c r="Q587" s="217"/>
    </row>
    <row r="588" spans="1:17" ht="24.95" customHeight="1">
      <c r="A588" s="214"/>
      <c r="B588" s="215"/>
      <c r="C588" s="215"/>
      <c r="D588" s="216"/>
      <c r="E588" s="215"/>
      <c r="F588" s="215"/>
      <c r="G588" s="215"/>
      <c r="H588" s="215"/>
      <c r="I588" s="215"/>
      <c r="J588" s="215"/>
      <c r="K588" s="215"/>
      <c r="L588" s="216"/>
      <c r="M588" s="215"/>
      <c r="N588" s="215"/>
      <c r="O588" s="215"/>
      <c r="P588" s="215"/>
      <c r="Q588" s="217"/>
    </row>
    <row r="589" spans="1:17" ht="24.95" customHeight="1">
      <c r="A589" s="214"/>
      <c r="B589" s="215"/>
      <c r="C589" s="215"/>
      <c r="D589" s="216"/>
      <c r="E589" s="215"/>
      <c r="F589" s="215"/>
      <c r="G589" s="215"/>
      <c r="H589" s="215"/>
      <c r="I589" s="215"/>
      <c r="J589" s="215"/>
      <c r="K589" s="215"/>
      <c r="L589" s="216"/>
      <c r="M589" s="215"/>
      <c r="N589" s="215"/>
      <c r="O589" s="215"/>
      <c r="P589" s="215"/>
      <c r="Q589" s="217"/>
    </row>
    <row r="590" spans="1:17" ht="24.95" customHeight="1">
      <c r="A590" s="214"/>
      <c r="B590" s="215"/>
      <c r="C590" s="215"/>
      <c r="D590" s="216"/>
      <c r="E590" s="215"/>
      <c r="F590" s="215"/>
      <c r="G590" s="215"/>
      <c r="H590" s="215"/>
      <c r="I590" s="215"/>
      <c r="J590" s="215"/>
      <c r="K590" s="215"/>
      <c r="L590" s="216"/>
      <c r="M590" s="215"/>
      <c r="N590" s="215"/>
      <c r="O590" s="215"/>
      <c r="P590" s="215"/>
      <c r="Q590" s="217"/>
    </row>
    <row r="591" spans="1:17" ht="24.95" customHeight="1">
      <c r="A591" s="214"/>
      <c r="B591" s="215"/>
      <c r="C591" s="215"/>
      <c r="D591" s="216"/>
      <c r="E591" s="215"/>
      <c r="F591" s="215"/>
      <c r="G591" s="215"/>
      <c r="H591" s="215"/>
      <c r="I591" s="215"/>
      <c r="J591" s="215"/>
      <c r="K591" s="215"/>
      <c r="L591" s="216"/>
      <c r="M591" s="215"/>
      <c r="N591" s="215"/>
      <c r="O591" s="215"/>
      <c r="P591" s="215"/>
      <c r="Q591" s="217"/>
    </row>
    <row r="592" spans="1:17" ht="24.95" customHeight="1">
      <c r="A592" s="214"/>
      <c r="B592" s="215"/>
      <c r="C592" s="215"/>
      <c r="D592" s="216"/>
      <c r="E592" s="215"/>
      <c r="F592" s="215"/>
      <c r="G592" s="215"/>
      <c r="H592" s="215"/>
      <c r="I592" s="215"/>
      <c r="J592" s="215"/>
      <c r="K592" s="215"/>
      <c r="L592" s="216"/>
      <c r="M592" s="215"/>
      <c r="N592" s="215"/>
      <c r="O592" s="215"/>
      <c r="P592" s="215"/>
      <c r="Q592" s="217"/>
    </row>
    <row r="593" spans="1:17" ht="24.95" customHeight="1">
      <c r="A593" s="214"/>
      <c r="B593" s="215"/>
      <c r="C593" s="215"/>
      <c r="D593" s="216"/>
      <c r="E593" s="215"/>
      <c r="F593" s="215"/>
      <c r="G593" s="215"/>
      <c r="H593" s="215"/>
      <c r="I593" s="215"/>
      <c r="J593" s="215"/>
      <c r="K593" s="215"/>
      <c r="L593" s="216"/>
      <c r="M593" s="215"/>
      <c r="N593" s="215"/>
      <c r="O593" s="215"/>
      <c r="P593" s="215"/>
      <c r="Q593" s="217"/>
    </row>
    <row r="594" spans="1:17" ht="24.95" customHeight="1">
      <c r="A594" s="214"/>
      <c r="B594" s="215"/>
      <c r="C594" s="215"/>
      <c r="D594" s="216"/>
      <c r="E594" s="215"/>
      <c r="F594" s="215"/>
      <c r="G594" s="215"/>
      <c r="H594" s="215"/>
      <c r="I594" s="215"/>
      <c r="J594" s="215"/>
      <c r="K594" s="215"/>
      <c r="L594" s="216"/>
      <c r="M594" s="215"/>
      <c r="N594" s="215"/>
      <c r="O594" s="215"/>
      <c r="P594" s="215"/>
      <c r="Q594" s="217"/>
    </row>
    <row r="595" spans="1:17" ht="24.95" customHeight="1">
      <c r="A595" s="214"/>
      <c r="B595" s="215"/>
      <c r="C595" s="215"/>
      <c r="D595" s="216"/>
      <c r="E595" s="215"/>
      <c r="F595" s="215"/>
      <c r="G595" s="215"/>
      <c r="H595" s="215"/>
      <c r="I595" s="215"/>
      <c r="J595" s="215"/>
      <c r="K595" s="215"/>
      <c r="L595" s="216"/>
      <c r="M595" s="215"/>
      <c r="N595" s="215"/>
      <c r="O595" s="215"/>
      <c r="P595" s="215"/>
      <c r="Q595" s="217"/>
    </row>
    <row r="596" spans="1:17" ht="24.95" customHeight="1">
      <c r="A596" s="214"/>
      <c r="B596" s="215"/>
      <c r="C596" s="215"/>
      <c r="D596" s="216"/>
      <c r="E596" s="215"/>
      <c r="F596" s="215"/>
      <c r="G596" s="215"/>
      <c r="H596" s="215"/>
      <c r="I596" s="215"/>
      <c r="J596" s="215"/>
      <c r="K596" s="215"/>
      <c r="L596" s="216"/>
      <c r="M596" s="215"/>
      <c r="N596" s="215"/>
      <c r="O596" s="215"/>
      <c r="P596" s="215"/>
      <c r="Q596" s="217"/>
    </row>
    <row r="597" spans="1:17" ht="24.95" customHeight="1">
      <c r="A597" s="214"/>
      <c r="B597" s="215"/>
      <c r="C597" s="215"/>
      <c r="D597" s="216"/>
      <c r="E597" s="215"/>
      <c r="F597" s="215"/>
      <c r="G597" s="215"/>
      <c r="H597" s="215"/>
      <c r="I597" s="215"/>
      <c r="J597" s="215"/>
      <c r="K597" s="215"/>
      <c r="L597" s="216"/>
      <c r="M597" s="215"/>
      <c r="N597" s="215"/>
      <c r="O597" s="215"/>
      <c r="P597" s="215"/>
      <c r="Q597" s="217"/>
    </row>
    <row r="598" spans="1:17" ht="24.95" customHeight="1">
      <c r="A598" s="214"/>
      <c r="B598" s="215"/>
      <c r="C598" s="215"/>
      <c r="D598" s="216"/>
      <c r="E598" s="215"/>
      <c r="F598" s="215"/>
      <c r="G598" s="215"/>
      <c r="H598" s="215"/>
      <c r="I598" s="215"/>
      <c r="J598" s="215"/>
      <c r="K598" s="215"/>
      <c r="L598" s="216"/>
      <c r="M598" s="215"/>
      <c r="N598" s="215"/>
      <c r="O598" s="215"/>
      <c r="P598" s="215"/>
      <c r="Q598" s="217"/>
    </row>
    <row r="599" spans="1:17" ht="24.95" customHeight="1">
      <c r="A599" s="214"/>
      <c r="B599" s="215"/>
      <c r="C599" s="215"/>
      <c r="D599" s="216"/>
      <c r="E599" s="215"/>
      <c r="F599" s="215"/>
      <c r="G599" s="215"/>
      <c r="H599" s="215"/>
      <c r="I599" s="215"/>
      <c r="J599" s="215"/>
      <c r="K599" s="215"/>
      <c r="L599" s="216"/>
      <c r="M599" s="215"/>
      <c r="N599" s="215"/>
      <c r="O599" s="215"/>
      <c r="P599" s="215"/>
      <c r="Q599" s="217"/>
    </row>
    <row r="600" spans="1:17" ht="24.95" customHeight="1">
      <c r="A600" s="214"/>
      <c r="B600" s="215"/>
      <c r="C600" s="215"/>
      <c r="D600" s="216"/>
      <c r="E600" s="215"/>
      <c r="F600" s="215"/>
      <c r="G600" s="215"/>
      <c r="H600" s="215"/>
      <c r="I600" s="215"/>
      <c r="J600" s="215"/>
      <c r="K600" s="215"/>
      <c r="L600" s="216"/>
      <c r="M600" s="215"/>
      <c r="N600" s="215"/>
      <c r="O600" s="215"/>
      <c r="P600" s="215"/>
      <c r="Q600" s="217"/>
    </row>
    <row r="601" spans="1:17" ht="24.95" customHeight="1">
      <c r="A601" s="214"/>
      <c r="B601" s="215"/>
      <c r="C601" s="215"/>
      <c r="D601" s="216"/>
      <c r="E601" s="215"/>
      <c r="F601" s="215"/>
      <c r="G601" s="215"/>
      <c r="H601" s="215"/>
      <c r="I601" s="215"/>
      <c r="J601" s="215"/>
      <c r="K601" s="215"/>
      <c r="L601" s="216"/>
      <c r="M601" s="215"/>
      <c r="N601" s="215"/>
      <c r="O601" s="215"/>
      <c r="P601" s="215"/>
      <c r="Q601" s="217"/>
    </row>
    <row r="602" spans="1:17" ht="24.95" customHeight="1">
      <c r="A602" s="214"/>
      <c r="B602" s="215"/>
      <c r="C602" s="215"/>
      <c r="D602" s="216"/>
      <c r="E602" s="215"/>
      <c r="F602" s="215"/>
      <c r="G602" s="215"/>
      <c r="H602" s="215"/>
      <c r="I602" s="215"/>
      <c r="J602" s="215"/>
      <c r="K602" s="215"/>
      <c r="L602" s="216"/>
      <c r="M602" s="215"/>
      <c r="N602" s="215"/>
      <c r="O602" s="215"/>
      <c r="P602" s="215"/>
      <c r="Q602" s="217"/>
    </row>
    <row r="603" spans="1:17" ht="24.95" customHeight="1">
      <c r="A603" s="214"/>
      <c r="B603" s="215"/>
      <c r="C603" s="215"/>
      <c r="D603" s="216"/>
      <c r="E603" s="215"/>
      <c r="F603" s="215"/>
      <c r="G603" s="215"/>
      <c r="H603" s="215"/>
      <c r="I603" s="215"/>
      <c r="J603" s="215"/>
      <c r="K603" s="215"/>
      <c r="L603" s="216"/>
      <c r="M603" s="215"/>
      <c r="N603" s="215"/>
      <c r="O603" s="215"/>
      <c r="P603" s="215"/>
      <c r="Q603" s="217"/>
    </row>
    <row r="604" spans="1:17" ht="24.95" customHeight="1">
      <c r="A604" s="214"/>
      <c r="B604" s="215"/>
      <c r="C604" s="215"/>
      <c r="D604" s="216"/>
      <c r="E604" s="215"/>
      <c r="F604" s="215"/>
      <c r="G604" s="215"/>
      <c r="H604" s="215"/>
      <c r="I604" s="215"/>
      <c r="J604" s="215"/>
      <c r="K604" s="215"/>
      <c r="L604" s="216"/>
      <c r="M604" s="215"/>
      <c r="N604" s="215"/>
      <c r="O604" s="215"/>
      <c r="P604" s="215"/>
      <c r="Q604" s="217"/>
    </row>
    <row r="605" spans="1:17" ht="24.95" customHeight="1">
      <c r="A605" s="214"/>
      <c r="B605" s="215"/>
      <c r="C605" s="215"/>
      <c r="D605" s="216"/>
      <c r="E605" s="215"/>
      <c r="F605" s="215"/>
      <c r="G605" s="215"/>
      <c r="H605" s="215"/>
      <c r="I605" s="215"/>
      <c r="J605" s="215"/>
      <c r="K605" s="215"/>
      <c r="L605" s="216"/>
      <c r="M605" s="215"/>
      <c r="N605" s="215"/>
      <c r="O605" s="215"/>
      <c r="P605" s="215"/>
      <c r="Q605" s="217"/>
    </row>
    <row r="606" spans="1:17" ht="24.95" customHeight="1">
      <c r="A606" s="214"/>
      <c r="B606" s="215"/>
      <c r="C606" s="215"/>
      <c r="D606" s="216"/>
      <c r="E606" s="215"/>
      <c r="F606" s="215"/>
      <c r="G606" s="215"/>
      <c r="H606" s="215"/>
      <c r="I606" s="215"/>
      <c r="J606" s="215"/>
      <c r="K606" s="215"/>
      <c r="L606" s="216"/>
      <c r="M606" s="215"/>
      <c r="N606" s="215"/>
      <c r="O606" s="215"/>
      <c r="P606" s="215"/>
      <c r="Q606" s="217"/>
    </row>
    <row r="607" spans="1:17" ht="24.95" customHeight="1">
      <c r="A607" s="214"/>
      <c r="B607" s="215"/>
      <c r="C607" s="215"/>
      <c r="D607" s="216"/>
      <c r="E607" s="215"/>
      <c r="F607" s="215"/>
      <c r="G607" s="215"/>
      <c r="H607" s="215"/>
      <c r="I607" s="215"/>
      <c r="J607" s="215"/>
      <c r="K607" s="215"/>
      <c r="L607" s="216"/>
      <c r="M607" s="215"/>
      <c r="N607" s="215"/>
      <c r="O607" s="215"/>
      <c r="P607" s="215"/>
      <c r="Q607" s="217"/>
    </row>
    <row r="608" spans="1:17" ht="24.95" customHeight="1">
      <c r="A608" s="214"/>
      <c r="B608" s="215"/>
      <c r="C608" s="215"/>
      <c r="D608" s="216"/>
      <c r="E608" s="215"/>
      <c r="F608" s="215"/>
      <c r="G608" s="215"/>
      <c r="H608" s="215"/>
      <c r="I608" s="215"/>
      <c r="J608" s="215"/>
      <c r="K608" s="215"/>
      <c r="L608" s="216"/>
      <c r="M608" s="215"/>
      <c r="N608" s="215"/>
      <c r="O608" s="215"/>
      <c r="P608" s="215"/>
      <c r="Q608" s="217"/>
    </row>
    <row r="609" spans="1:17" ht="24.95" customHeight="1">
      <c r="A609" s="214"/>
      <c r="B609" s="215"/>
      <c r="C609" s="215"/>
      <c r="D609" s="216"/>
      <c r="E609" s="215"/>
      <c r="F609" s="215"/>
      <c r="G609" s="215"/>
      <c r="H609" s="215"/>
      <c r="I609" s="215"/>
      <c r="J609" s="215"/>
      <c r="K609" s="215"/>
      <c r="L609" s="216"/>
      <c r="M609" s="215"/>
      <c r="N609" s="215"/>
      <c r="O609" s="215"/>
      <c r="P609" s="215"/>
      <c r="Q609" s="217"/>
    </row>
    <row r="610" spans="1:17" ht="24.95" customHeight="1">
      <c r="A610" s="214"/>
      <c r="B610" s="215"/>
      <c r="C610" s="215"/>
      <c r="D610" s="216"/>
      <c r="E610" s="215"/>
      <c r="F610" s="215"/>
      <c r="G610" s="215"/>
      <c r="H610" s="215"/>
      <c r="I610" s="215"/>
      <c r="J610" s="215"/>
      <c r="K610" s="215"/>
      <c r="L610" s="216"/>
      <c r="M610" s="215"/>
      <c r="N610" s="215"/>
      <c r="O610" s="215"/>
      <c r="P610" s="215"/>
      <c r="Q610" s="217"/>
    </row>
    <row r="611" spans="1:17" ht="24.95" customHeight="1">
      <c r="A611" s="214"/>
      <c r="B611" s="215"/>
      <c r="C611" s="215"/>
      <c r="D611" s="216"/>
      <c r="E611" s="215"/>
      <c r="F611" s="215"/>
      <c r="G611" s="215"/>
      <c r="H611" s="215"/>
      <c r="I611" s="215"/>
      <c r="J611" s="215"/>
      <c r="K611" s="215"/>
      <c r="L611" s="216"/>
      <c r="M611" s="215"/>
      <c r="N611" s="215"/>
      <c r="O611" s="215"/>
      <c r="P611" s="215"/>
      <c r="Q611" s="217"/>
    </row>
    <row r="612" spans="1:17" ht="24.95" customHeight="1">
      <c r="A612" s="214"/>
      <c r="B612" s="215"/>
      <c r="C612" s="215"/>
      <c r="D612" s="216"/>
      <c r="E612" s="215"/>
      <c r="F612" s="215"/>
      <c r="G612" s="215"/>
      <c r="H612" s="215"/>
      <c r="I612" s="215"/>
      <c r="J612" s="215"/>
      <c r="K612" s="215"/>
      <c r="L612" s="216"/>
      <c r="M612" s="215"/>
      <c r="N612" s="215"/>
      <c r="O612" s="215"/>
      <c r="P612" s="215"/>
      <c r="Q612" s="217"/>
    </row>
    <row r="613" spans="1:17" ht="24.95" customHeight="1">
      <c r="A613" s="214"/>
      <c r="B613" s="215"/>
      <c r="C613" s="215"/>
      <c r="D613" s="216"/>
      <c r="E613" s="215"/>
      <c r="F613" s="215"/>
      <c r="G613" s="215"/>
      <c r="H613" s="215"/>
      <c r="I613" s="215"/>
      <c r="J613" s="215"/>
      <c r="K613" s="215"/>
      <c r="L613" s="216"/>
      <c r="M613" s="215"/>
      <c r="N613" s="215"/>
      <c r="O613" s="215"/>
      <c r="P613" s="215"/>
      <c r="Q613" s="217"/>
    </row>
    <row r="614" spans="1:17" ht="24.95" customHeight="1">
      <c r="A614" s="214"/>
      <c r="B614" s="215"/>
      <c r="C614" s="215"/>
      <c r="D614" s="216"/>
      <c r="E614" s="215"/>
      <c r="F614" s="215"/>
      <c r="G614" s="215"/>
      <c r="H614" s="215"/>
      <c r="I614" s="215"/>
      <c r="J614" s="215"/>
      <c r="K614" s="215"/>
      <c r="L614" s="216"/>
      <c r="M614" s="215"/>
      <c r="N614" s="215"/>
      <c r="O614" s="215"/>
      <c r="P614" s="215"/>
      <c r="Q614" s="217"/>
    </row>
    <row r="615" spans="1:17" ht="24.95" customHeight="1">
      <c r="A615" s="214"/>
      <c r="B615" s="215"/>
      <c r="C615" s="215"/>
      <c r="D615" s="216"/>
      <c r="E615" s="215"/>
      <c r="F615" s="215"/>
      <c r="G615" s="215"/>
      <c r="H615" s="215"/>
      <c r="I615" s="215"/>
      <c r="J615" s="215"/>
      <c r="K615" s="215"/>
      <c r="L615" s="216"/>
      <c r="M615" s="215"/>
      <c r="N615" s="215"/>
      <c r="O615" s="215"/>
      <c r="P615" s="215"/>
      <c r="Q615" s="217"/>
    </row>
    <row r="616" spans="1:17" ht="24.95" customHeight="1">
      <c r="A616" s="214"/>
      <c r="B616" s="215"/>
      <c r="C616" s="215"/>
      <c r="D616" s="216"/>
      <c r="E616" s="215"/>
      <c r="F616" s="215"/>
      <c r="G616" s="215"/>
      <c r="H616" s="215"/>
      <c r="I616" s="215"/>
      <c r="J616" s="215"/>
      <c r="K616" s="215"/>
      <c r="L616" s="216"/>
      <c r="M616" s="215"/>
      <c r="N616" s="215"/>
      <c r="O616" s="215"/>
      <c r="P616" s="215"/>
      <c r="Q616" s="217"/>
    </row>
    <row r="617" spans="1:17" ht="24.95" customHeight="1">
      <c r="A617" s="214"/>
      <c r="B617" s="215"/>
      <c r="C617" s="215"/>
      <c r="D617" s="216"/>
      <c r="E617" s="215"/>
      <c r="F617" s="215"/>
      <c r="G617" s="215"/>
      <c r="H617" s="215"/>
      <c r="I617" s="215"/>
      <c r="J617" s="215"/>
      <c r="K617" s="215"/>
      <c r="L617" s="216"/>
      <c r="M617" s="215"/>
      <c r="N617" s="215"/>
      <c r="O617" s="215"/>
      <c r="P617" s="215"/>
      <c r="Q617" s="217"/>
    </row>
    <row r="618" spans="1:17" ht="24.95" customHeight="1">
      <c r="A618" s="214"/>
      <c r="B618" s="215"/>
      <c r="C618" s="215"/>
      <c r="D618" s="216"/>
      <c r="E618" s="215"/>
      <c r="F618" s="215"/>
      <c r="G618" s="215"/>
      <c r="H618" s="215"/>
      <c r="I618" s="215"/>
      <c r="J618" s="215"/>
      <c r="K618" s="215"/>
      <c r="L618" s="216"/>
      <c r="M618" s="215"/>
      <c r="N618" s="215"/>
      <c r="O618" s="215"/>
      <c r="P618" s="215"/>
      <c r="Q618" s="217"/>
    </row>
    <row r="619" spans="1:17" ht="24.95" customHeight="1">
      <c r="A619" s="214"/>
      <c r="B619" s="215"/>
      <c r="C619" s="215"/>
      <c r="D619" s="216"/>
      <c r="E619" s="215"/>
      <c r="F619" s="215"/>
      <c r="G619" s="215"/>
      <c r="H619" s="215"/>
      <c r="I619" s="215"/>
      <c r="J619" s="215"/>
      <c r="K619" s="215"/>
      <c r="L619" s="216"/>
      <c r="M619" s="215"/>
      <c r="N619" s="215"/>
      <c r="O619" s="215"/>
      <c r="P619" s="215"/>
      <c r="Q619" s="217"/>
    </row>
    <row r="620" spans="1:17" ht="24.95" customHeight="1">
      <c r="A620" s="214"/>
      <c r="B620" s="215"/>
      <c r="C620" s="215"/>
      <c r="D620" s="216"/>
      <c r="E620" s="215"/>
      <c r="F620" s="215"/>
      <c r="G620" s="215"/>
      <c r="H620" s="215"/>
      <c r="I620" s="215"/>
      <c r="J620" s="215"/>
      <c r="K620" s="215"/>
      <c r="L620" s="216"/>
      <c r="M620" s="215"/>
      <c r="N620" s="215"/>
      <c r="O620" s="215"/>
      <c r="P620" s="215"/>
      <c r="Q620" s="217"/>
    </row>
    <row r="621" spans="1:17" ht="24.95" customHeight="1">
      <c r="A621" s="214"/>
      <c r="B621" s="215"/>
      <c r="C621" s="215"/>
      <c r="D621" s="216"/>
      <c r="E621" s="215"/>
      <c r="F621" s="215"/>
      <c r="G621" s="215"/>
      <c r="H621" s="215"/>
      <c r="I621" s="215"/>
      <c r="J621" s="215"/>
      <c r="K621" s="215"/>
      <c r="L621" s="216"/>
      <c r="M621" s="215"/>
      <c r="N621" s="215"/>
      <c r="O621" s="215"/>
      <c r="P621" s="215"/>
      <c r="Q621" s="217"/>
    </row>
    <row r="622" spans="1:17" ht="24.95" customHeight="1">
      <c r="A622" s="214"/>
      <c r="B622" s="215"/>
      <c r="C622" s="215"/>
      <c r="D622" s="216"/>
      <c r="E622" s="215"/>
      <c r="F622" s="215"/>
      <c r="G622" s="215"/>
      <c r="H622" s="215"/>
      <c r="I622" s="215"/>
      <c r="J622" s="215"/>
      <c r="K622" s="215"/>
      <c r="L622" s="216"/>
      <c r="M622" s="215"/>
      <c r="N622" s="215"/>
      <c r="O622" s="215"/>
      <c r="P622" s="215"/>
      <c r="Q622" s="217"/>
    </row>
    <row r="623" spans="1:17" ht="24.95" customHeight="1">
      <c r="A623" s="214"/>
      <c r="B623" s="215"/>
      <c r="C623" s="215"/>
      <c r="D623" s="216"/>
      <c r="E623" s="215"/>
      <c r="F623" s="215"/>
      <c r="G623" s="215"/>
      <c r="H623" s="215"/>
      <c r="I623" s="215"/>
      <c r="J623" s="215"/>
      <c r="K623" s="215"/>
      <c r="L623" s="216"/>
      <c r="M623" s="215"/>
      <c r="N623" s="215"/>
      <c r="O623" s="215"/>
      <c r="P623" s="215"/>
      <c r="Q623" s="217"/>
    </row>
    <row r="624" spans="1:17" ht="24.95" customHeight="1">
      <c r="A624" s="214"/>
      <c r="B624" s="215"/>
      <c r="C624" s="215"/>
      <c r="D624" s="216"/>
      <c r="E624" s="215"/>
      <c r="F624" s="215"/>
      <c r="G624" s="215"/>
      <c r="H624" s="215"/>
      <c r="I624" s="215"/>
      <c r="J624" s="215"/>
      <c r="K624" s="215"/>
      <c r="L624" s="216"/>
      <c r="M624" s="215"/>
      <c r="N624" s="215"/>
      <c r="O624" s="215"/>
      <c r="P624" s="215"/>
      <c r="Q624" s="217"/>
    </row>
    <row r="625" spans="1:17" ht="24.95" customHeight="1">
      <c r="A625" s="214"/>
      <c r="B625" s="215"/>
      <c r="C625" s="215"/>
      <c r="D625" s="216"/>
      <c r="E625" s="215"/>
      <c r="F625" s="215"/>
      <c r="G625" s="215"/>
      <c r="H625" s="215"/>
      <c r="I625" s="215"/>
      <c r="J625" s="215"/>
      <c r="K625" s="215"/>
      <c r="L625" s="216"/>
      <c r="M625" s="215"/>
      <c r="N625" s="215"/>
      <c r="O625" s="215"/>
      <c r="P625" s="215"/>
      <c r="Q625" s="217"/>
    </row>
    <row r="626" spans="1:17" ht="24.95" customHeight="1">
      <c r="A626" s="214"/>
      <c r="B626" s="215"/>
      <c r="C626" s="215"/>
      <c r="D626" s="216"/>
      <c r="E626" s="215"/>
      <c r="F626" s="215"/>
      <c r="G626" s="215"/>
      <c r="H626" s="215"/>
      <c r="I626" s="215"/>
      <c r="J626" s="215"/>
      <c r="K626" s="215"/>
      <c r="L626" s="216"/>
      <c r="M626" s="215"/>
      <c r="N626" s="215"/>
      <c r="O626" s="215"/>
      <c r="P626" s="215"/>
      <c r="Q626" s="217"/>
    </row>
    <row r="627" spans="1:17" ht="24.95" customHeight="1">
      <c r="A627" s="214"/>
      <c r="B627" s="215"/>
      <c r="C627" s="215"/>
      <c r="D627" s="216"/>
      <c r="E627" s="215"/>
      <c r="F627" s="215"/>
      <c r="G627" s="215"/>
      <c r="H627" s="215"/>
      <c r="I627" s="215"/>
      <c r="J627" s="215"/>
      <c r="K627" s="215"/>
      <c r="L627" s="216"/>
      <c r="M627" s="215"/>
      <c r="N627" s="215"/>
      <c r="O627" s="215"/>
      <c r="P627" s="215"/>
      <c r="Q627" s="217"/>
    </row>
    <row r="628" spans="1:17" ht="24.95" customHeight="1">
      <c r="A628" s="214"/>
      <c r="B628" s="215"/>
      <c r="C628" s="215"/>
      <c r="D628" s="216"/>
      <c r="E628" s="215"/>
      <c r="F628" s="215"/>
      <c r="G628" s="215"/>
      <c r="H628" s="215"/>
      <c r="I628" s="215"/>
      <c r="J628" s="215"/>
      <c r="K628" s="215"/>
      <c r="L628" s="216"/>
      <c r="M628" s="215"/>
      <c r="N628" s="215"/>
      <c r="O628" s="215"/>
      <c r="P628" s="215"/>
      <c r="Q628" s="217"/>
    </row>
    <row r="629" spans="1:17" ht="24.95" customHeight="1">
      <c r="A629" s="214"/>
      <c r="B629" s="215"/>
      <c r="C629" s="215"/>
      <c r="D629" s="216"/>
      <c r="E629" s="215"/>
      <c r="F629" s="215"/>
      <c r="G629" s="215"/>
      <c r="H629" s="215"/>
      <c r="I629" s="215"/>
      <c r="J629" s="215"/>
      <c r="K629" s="215"/>
      <c r="L629" s="216"/>
      <c r="M629" s="215"/>
      <c r="N629" s="215"/>
      <c r="O629" s="215"/>
      <c r="P629" s="215"/>
      <c r="Q629" s="217"/>
    </row>
    <row r="630" spans="1:17" ht="24.95" customHeight="1">
      <c r="A630" s="214"/>
      <c r="B630" s="215"/>
      <c r="C630" s="215"/>
      <c r="D630" s="216"/>
      <c r="E630" s="215"/>
      <c r="F630" s="215"/>
      <c r="G630" s="215"/>
      <c r="H630" s="215"/>
      <c r="I630" s="215"/>
      <c r="J630" s="215"/>
      <c r="K630" s="215"/>
      <c r="L630" s="216"/>
      <c r="M630" s="215"/>
      <c r="N630" s="215"/>
      <c r="O630" s="215"/>
      <c r="P630" s="215"/>
      <c r="Q630" s="217"/>
    </row>
    <row r="631" spans="1:17" ht="24.95" customHeight="1">
      <c r="A631" s="214"/>
      <c r="B631" s="215"/>
      <c r="C631" s="215"/>
      <c r="D631" s="216"/>
      <c r="E631" s="215"/>
      <c r="F631" s="215"/>
      <c r="G631" s="215"/>
      <c r="H631" s="215"/>
      <c r="I631" s="215"/>
      <c r="J631" s="215"/>
      <c r="K631" s="215"/>
      <c r="L631" s="216"/>
      <c r="M631" s="215"/>
      <c r="N631" s="215"/>
      <c r="O631" s="215"/>
      <c r="P631" s="215"/>
      <c r="Q631" s="217"/>
    </row>
    <row r="632" spans="1:17" ht="24.95" customHeight="1">
      <c r="A632" s="214"/>
      <c r="B632" s="215"/>
      <c r="C632" s="215"/>
      <c r="D632" s="216"/>
      <c r="E632" s="215"/>
      <c r="F632" s="215"/>
      <c r="G632" s="215"/>
      <c r="H632" s="215"/>
      <c r="I632" s="215"/>
      <c r="J632" s="215"/>
      <c r="K632" s="215"/>
      <c r="L632" s="216"/>
      <c r="M632" s="215"/>
      <c r="N632" s="215"/>
      <c r="O632" s="215"/>
      <c r="P632" s="215"/>
      <c r="Q632" s="217"/>
    </row>
    <row r="633" spans="1:17" ht="24.95" customHeight="1">
      <c r="A633" s="214"/>
      <c r="B633" s="215"/>
      <c r="C633" s="215"/>
      <c r="D633" s="216"/>
      <c r="E633" s="215"/>
      <c r="F633" s="215"/>
      <c r="G633" s="215"/>
      <c r="H633" s="215"/>
      <c r="I633" s="215"/>
      <c r="J633" s="215"/>
      <c r="K633" s="215"/>
      <c r="L633" s="216"/>
      <c r="M633" s="215"/>
      <c r="N633" s="215"/>
      <c r="O633" s="215"/>
      <c r="P633" s="215"/>
      <c r="Q633" s="217"/>
    </row>
    <row r="634" spans="1:17" ht="24.95" customHeight="1">
      <c r="A634" s="214"/>
      <c r="B634" s="215"/>
      <c r="C634" s="215"/>
      <c r="D634" s="216"/>
      <c r="E634" s="215"/>
      <c r="F634" s="215"/>
      <c r="G634" s="215"/>
      <c r="H634" s="215"/>
      <c r="I634" s="215"/>
      <c r="J634" s="215"/>
      <c r="K634" s="215"/>
      <c r="L634" s="216"/>
      <c r="M634" s="215"/>
      <c r="N634" s="215"/>
      <c r="O634" s="215"/>
      <c r="P634" s="215"/>
      <c r="Q634" s="217"/>
    </row>
    <row r="635" spans="1:17" ht="24.95" customHeight="1">
      <c r="A635" s="214"/>
      <c r="B635" s="215"/>
      <c r="C635" s="215"/>
      <c r="D635" s="216"/>
      <c r="E635" s="215"/>
      <c r="F635" s="215"/>
      <c r="G635" s="215"/>
      <c r="H635" s="215"/>
      <c r="I635" s="215"/>
      <c r="J635" s="215"/>
      <c r="K635" s="215"/>
      <c r="L635" s="216"/>
      <c r="M635" s="215"/>
      <c r="N635" s="215"/>
      <c r="O635" s="215"/>
      <c r="P635" s="215"/>
      <c r="Q635" s="217"/>
    </row>
    <row r="636" spans="1:17" ht="24.95" customHeight="1">
      <c r="A636" s="214"/>
      <c r="B636" s="215"/>
      <c r="C636" s="215"/>
      <c r="D636" s="216"/>
      <c r="E636" s="215"/>
      <c r="F636" s="215"/>
      <c r="G636" s="215"/>
      <c r="H636" s="215"/>
      <c r="I636" s="215"/>
      <c r="J636" s="215"/>
      <c r="K636" s="215"/>
      <c r="L636" s="216"/>
      <c r="M636" s="215"/>
      <c r="N636" s="215"/>
      <c r="O636" s="215"/>
      <c r="P636" s="215"/>
      <c r="Q636" s="217"/>
    </row>
    <row r="637" spans="1:17" ht="24.95" customHeight="1">
      <c r="A637" s="214"/>
      <c r="B637" s="215"/>
      <c r="C637" s="215"/>
      <c r="D637" s="216"/>
      <c r="E637" s="215"/>
      <c r="F637" s="215"/>
      <c r="G637" s="215"/>
      <c r="H637" s="215"/>
      <c r="I637" s="215"/>
      <c r="J637" s="215"/>
      <c r="K637" s="215"/>
      <c r="L637" s="216"/>
      <c r="M637" s="215"/>
      <c r="N637" s="215"/>
      <c r="O637" s="215"/>
      <c r="P637" s="215"/>
      <c r="Q637" s="217"/>
    </row>
    <row r="638" spans="1:17" ht="24.95" customHeight="1">
      <c r="A638" s="214"/>
      <c r="B638" s="215"/>
      <c r="C638" s="215"/>
      <c r="D638" s="216"/>
      <c r="E638" s="215"/>
      <c r="F638" s="215"/>
      <c r="G638" s="215"/>
      <c r="H638" s="215"/>
      <c r="I638" s="215"/>
      <c r="J638" s="215"/>
      <c r="K638" s="215"/>
      <c r="L638" s="216"/>
      <c r="M638" s="215"/>
      <c r="N638" s="215"/>
      <c r="O638" s="215"/>
      <c r="P638" s="215"/>
      <c r="Q638" s="217"/>
    </row>
    <row r="639" spans="1:17" ht="24.95" customHeight="1">
      <c r="A639" s="214"/>
      <c r="B639" s="215"/>
      <c r="C639" s="215"/>
      <c r="D639" s="216"/>
      <c r="E639" s="215"/>
      <c r="F639" s="215"/>
      <c r="G639" s="215"/>
      <c r="H639" s="215"/>
      <c r="I639" s="215"/>
      <c r="J639" s="215"/>
      <c r="K639" s="215"/>
      <c r="L639" s="216"/>
      <c r="M639" s="215"/>
      <c r="N639" s="215"/>
      <c r="O639" s="215"/>
      <c r="P639" s="215"/>
      <c r="Q639" s="217"/>
    </row>
    <row r="640" spans="1:17" ht="24.95" customHeight="1">
      <c r="A640" s="214"/>
      <c r="B640" s="215"/>
      <c r="C640" s="215"/>
      <c r="D640" s="216"/>
      <c r="E640" s="215"/>
      <c r="F640" s="215"/>
      <c r="G640" s="215"/>
      <c r="H640" s="215"/>
      <c r="I640" s="215"/>
      <c r="J640" s="215"/>
      <c r="K640" s="215"/>
      <c r="L640" s="216"/>
      <c r="M640" s="215"/>
      <c r="N640" s="215"/>
      <c r="O640" s="215"/>
      <c r="P640" s="215"/>
      <c r="Q640" s="217"/>
    </row>
    <row r="641" spans="1:17" ht="24.95" customHeight="1">
      <c r="A641" s="214"/>
      <c r="B641" s="215"/>
      <c r="C641" s="215"/>
      <c r="D641" s="216"/>
      <c r="E641" s="215"/>
      <c r="F641" s="215"/>
      <c r="G641" s="215"/>
      <c r="H641" s="215"/>
      <c r="I641" s="215"/>
      <c r="J641" s="215"/>
      <c r="K641" s="215"/>
      <c r="L641" s="216"/>
      <c r="M641" s="215"/>
      <c r="N641" s="215"/>
      <c r="O641" s="215"/>
      <c r="P641" s="215"/>
      <c r="Q641" s="217"/>
    </row>
    <row r="642" spans="1:17" ht="24.95" customHeight="1">
      <c r="A642" s="214"/>
      <c r="B642" s="215"/>
      <c r="C642" s="215"/>
      <c r="D642" s="216"/>
      <c r="E642" s="215"/>
      <c r="F642" s="215"/>
      <c r="G642" s="215"/>
      <c r="H642" s="215"/>
      <c r="I642" s="215"/>
      <c r="J642" s="215"/>
      <c r="K642" s="215"/>
      <c r="L642" s="216"/>
      <c r="M642" s="215"/>
      <c r="N642" s="215"/>
      <c r="O642" s="215"/>
      <c r="P642" s="215"/>
      <c r="Q642" s="217"/>
    </row>
    <row r="643" spans="1:17" ht="24.95" customHeight="1">
      <c r="A643" s="214"/>
      <c r="B643" s="215"/>
      <c r="C643" s="215"/>
      <c r="D643" s="216"/>
      <c r="E643" s="215"/>
      <c r="F643" s="215"/>
      <c r="G643" s="215"/>
      <c r="H643" s="215"/>
      <c r="I643" s="215"/>
      <c r="J643" s="215"/>
      <c r="K643" s="215"/>
      <c r="L643" s="216"/>
      <c r="M643" s="215"/>
      <c r="N643" s="215"/>
      <c r="O643" s="215"/>
      <c r="P643" s="215"/>
      <c r="Q643" s="217"/>
    </row>
    <row r="644" spans="1:17" ht="24.95" customHeight="1">
      <c r="A644" s="214"/>
      <c r="B644" s="215"/>
      <c r="C644" s="215"/>
      <c r="D644" s="216"/>
      <c r="E644" s="215"/>
      <c r="F644" s="215"/>
      <c r="G644" s="215"/>
      <c r="H644" s="215"/>
      <c r="I644" s="215"/>
      <c r="J644" s="215"/>
      <c r="K644" s="215"/>
      <c r="L644" s="216"/>
      <c r="M644" s="215"/>
      <c r="N644" s="215"/>
      <c r="O644" s="215"/>
      <c r="P644" s="215"/>
      <c r="Q644" s="217"/>
    </row>
    <row r="645" spans="1:17" ht="24.95" customHeight="1">
      <c r="A645" s="214"/>
      <c r="B645" s="215"/>
      <c r="C645" s="215"/>
      <c r="D645" s="216"/>
      <c r="E645" s="215"/>
      <c r="F645" s="215"/>
      <c r="G645" s="215"/>
      <c r="H645" s="215"/>
      <c r="I645" s="215"/>
      <c r="J645" s="215"/>
      <c r="K645" s="215"/>
      <c r="L645" s="216"/>
      <c r="M645" s="215"/>
      <c r="N645" s="215"/>
      <c r="O645" s="215"/>
      <c r="P645" s="215"/>
      <c r="Q645" s="217"/>
    </row>
    <row r="646" spans="1:17" ht="24.95" customHeight="1">
      <c r="A646" s="214"/>
      <c r="B646" s="215"/>
      <c r="C646" s="215"/>
      <c r="D646" s="216"/>
      <c r="E646" s="215"/>
      <c r="F646" s="215"/>
      <c r="G646" s="215"/>
      <c r="H646" s="215"/>
      <c r="I646" s="215"/>
      <c r="J646" s="215"/>
      <c r="K646" s="215"/>
      <c r="L646" s="216"/>
      <c r="M646" s="215"/>
      <c r="N646" s="215"/>
      <c r="O646" s="215"/>
      <c r="P646" s="215"/>
      <c r="Q646" s="217"/>
    </row>
    <row r="647" spans="1:17" ht="24.95" customHeight="1">
      <c r="A647" s="214"/>
      <c r="B647" s="215"/>
      <c r="C647" s="215"/>
      <c r="D647" s="216"/>
      <c r="E647" s="215"/>
      <c r="F647" s="215"/>
      <c r="G647" s="215"/>
      <c r="H647" s="215"/>
      <c r="I647" s="215"/>
      <c r="J647" s="215"/>
      <c r="K647" s="215"/>
      <c r="L647" s="216"/>
      <c r="M647" s="215"/>
      <c r="N647" s="215"/>
      <c r="O647" s="215"/>
      <c r="P647" s="215"/>
      <c r="Q647" s="217"/>
    </row>
    <row r="648" spans="1:17" ht="24.95" customHeight="1">
      <c r="A648" s="214"/>
      <c r="B648" s="215"/>
      <c r="C648" s="215"/>
      <c r="D648" s="216"/>
      <c r="E648" s="215"/>
      <c r="F648" s="215"/>
      <c r="G648" s="215"/>
      <c r="H648" s="215"/>
      <c r="I648" s="215"/>
      <c r="J648" s="215"/>
      <c r="K648" s="215"/>
      <c r="L648" s="216"/>
      <c r="M648" s="215"/>
      <c r="N648" s="215"/>
      <c r="O648" s="215"/>
      <c r="P648" s="215"/>
      <c r="Q648" s="217"/>
    </row>
    <row r="649" spans="1:17" ht="24.95" customHeight="1">
      <c r="A649" s="214"/>
      <c r="B649" s="215"/>
      <c r="C649" s="215"/>
      <c r="D649" s="216"/>
      <c r="E649" s="215"/>
      <c r="F649" s="215"/>
      <c r="G649" s="215"/>
      <c r="H649" s="215"/>
      <c r="I649" s="215"/>
      <c r="J649" s="215"/>
      <c r="K649" s="215"/>
      <c r="L649" s="216"/>
      <c r="M649" s="215"/>
      <c r="N649" s="215"/>
      <c r="O649" s="215"/>
      <c r="P649" s="215"/>
      <c r="Q649" s="217"/>
    </row>
    <row r="650" spans="1:17" ht="24.95" customHeight="1">
      <c r="A650" s="214"/>
      <c r="B650" s="215"/>
      <c r="C650" s="215"/>
      <c r="D650" s="216"/>
      <c r="E650" s="215"/>
      <c r="F650" s="215"/>
      <c r="G650" s="215"/>
      <c r="H650" s="215"/>
      <c r="I650" s="215"/>
      <c r="J650" s="215"/>
      <c r="K650" s="215"/>
      <c r="L650" s="216"/>
      <c r="M650" s="215"/>
      <c r="N650" s="215"/>
      <c r="O650" s="215"/>
      <c r="P650" s="215"/>
      <c r="Q650" s="217"/>
    </row>
    <row r="651" spans="1:17" ht="24.95" customHeight="1">
      <c r="A651" s="214"/>
      <c r="B651" s="215"/>
      <c r="C651" s="215"/>
      <c r="D651" s="216"/>
      <c r="E651" s="215"/>
      <c r="F651" s="215"/>
      <c r="G651" s="215"/>
      <c r="H651" s="215"/>
      <c r="I651" s="215"/>
      <c r="J651" s="215"/>
      <c r="K651" s="215"/>
      <c r="L651" s="216"/>
      <c r="M651" s="215"/>
      <c r="N651" s="215"/>
      <c r="O651" s="215"/>
      <c r="P651" s="215"/>
      <c r="Q651" s="217"/>
    </row>
    <row r="652" spans="1:17" ht="24.95" customHeight="1">
      <c r="A652" s="214"/>
      <c r="B652" s="215"/>
      <c r="C652" s="215"/>
      <c r="D652" s="216"/>
      <c r="E652" s="215"/>
      <c r="F652" s="215"/>
      <c r="G652" s="215"/>
      <c r="H652" s="215"/>
      <c r="I652" s="215"/>
      <c r="J652" s="215"/>
      <c r="K652" s="215"/>
      <c r="L652" s="216"/>
      <c r="M652" s="215"/>
      <c r="N652" s="215"/>
      <c r="O652" s="215"/>
      <c r="P652" s="215"/>
      <c r="Q652" s="217"/>
    </row>
    <row r="653" spans="1:17" ht="24.95" customHeight="1">
      <c r="A653" s="214"/>
      <c r="B653" s="215"/>
      <c r="C653" s="215"/>
      <c r="D653" s="216"/>
      <c r="E653" s="215"/>
      <c r="F653" s="215"/>
      <c r="G653" s="215"/>
      <c r="H653" s="215"/>
      <c r="I653" s="215"/>
      <c r="J653" s="215"/>
      <c r="K653" s="215"/>
      <c r="L653" s="216"/>
      <c r="M653" s="215"/>
      <c r="N653" s="215"/>
      <c r="O653" s="215"/>
      <c r="P653" s="215"/>
      <c r="Q653" s="217"/>
    </row>
    <row r="654" spans="1:17" ht="24.95" customHeight="1">
      <c r="A654" s="214"/>
      <c r="B654" s="215"/>
      <c r="C654" s="215"/>
      <c r="D654" s="216"/>
      <c r="E654" s="215"/>
      <c r="F654" s="215"/>
      <c r="G654" s="215"/>
      <c r="H654" s="215"/>
      <c r="I654" s="215"/>
      <c r="J654" s="215"/>
      <c r="K654" s="215"/>
      <c r="L654" s="216"/>
      <c r="M654" s="215"/>
      <c r="N654" s="215"/>
      <c r="O654" s="215"/>
      <c r="P654" s="215"/>
      <c r="Q654" s="217"/>
    </row>
    <row r="655" spans="1:17" ht="24.95" customHeight="1">
      <c r="A655" s="214"/>
      <c r="B655" s="215"/>
      <c r="C655" s="215"/>
      <c r="D655" s="216"/>
      <c r="E655" s="215"/>
      <c r="F655" s="215"/>
      <c r="G655" s="215"/>
      <c r="H655" s="215"/>
      <c r="I655" s="215"/>
      <c r="J655" s="215"/>
      <c r="K655" s="215"/>
      <c r="L655" s="216"/>
      <c r="M655" s="215"/>
      <c r="N655" s="215"/>
      <c r="O655" s="215"/>
      <c r="P655" s="215"/>
      <c r="Q655" s="217"/>
    </row>
    <row r="656" spans="1:17" ht="24.95" customHeight="1">
      <c r="A656" s="214"/>
      <c r="B656" s="215"/>
      <c r="C656" s="215"/>
      <c r="D656" s="216"/>
      <c r="E656" s="215"/>
      <c r="F656" s="215"/>
      <c r="G656" s="215"/>
      <c r="H656" s="215"/>
      <c r="I656" s="215"/>
      <c r="J656" s="215"/>
      <c r="K656" s="215"/>
      <c r="L656" s="216"/>
      <c r="M656" s="215"/>
      <c r="N656" s="215"/>
      <c r="O656" s="215"/>
      <c r="P656" s="215"/>
      <c r="Q656" s="217"/>
    </row>
    <row r="657" spans="1:17" ht="24.95" customHeight="1">
      <c r="A657" s="214"/>
      <c r="B657" s="215"/>
      <c r="C657" s="215"/>
      <c r="D657" s="216"/>
      <c r="E657" s="215"/>
      <c r="F657" s="215"/>
      <c r="G657" s="215"/>
      <c r="H657" s="215"/>
      <c r="I657" s="215"/>
      <c r="J657" s="215"/>
      <c r="K657" s="215"/>
      <c r="L657" s="216"/>
      <c r="M657" s="215"/>
      <c r="N657" s="215"/>
      <c r="O657" s="215"/>
      <c r="P657" s="215"/>
      <c r="Q657" s="217"/>
    </row>
    <row r="658" spans="1:17" ht="24.95" customHeight="1">
      <c r="A658" s="214"/>
      <c r="B658" s="215"/>
      <c r="C658" s="215"/>
      <c r="D658" s="216"/>
      <c r="E658" s="215"/>
      <c r="F658" s="215"/>
      <c r="G658" s="215"/>
      <c r="H658" s="215"/>
      <c r="I658" s="215"/>
      <c r="J658" s="215"/>
      <c r="K658" s="215"/>
      <c r="L658" s="216"/>
      <c r="M658" s="215"/>
      <c r="N658" s="215"/>
      <c r="O658" s="215"/>
      <c r="P658" s="215"/>
      <c r="Q658" s="217"/>
    </row>
    <row r="659" spans="1:17" ht="24.95" customHeight="1">
      <c r="A659" s="214"/>
      <c r="B659" s="215"/>
      <c r="C659" s="215"/>
      <c r="D659" s="216"/>
      <c r="E659" s="215"/>
      <c r="F659" s="215"/>
      <c r="G659" s="215"/>
      <c r="H659" s="215"/>
      <c r="I659" s="215"/>
      <c r="J659" s="215"/>
      <c r="K659" s="215"/>
      <c r="L659" s="216"/>
      <c r="M659" s="215"/>
      <c r="N659" s="215"/>
      <c r="O659" s="215"/>
      <c r="P659" s="215"/>
      <c r="Q659" s="217"/>
    </row>
    <row r="660" spans="1:17" ht="24.95" customHeight="1">
      <c r="A660" s="214"/>
      <c r="B660" s="215"/>
      <c r="C660" s="215"/>
      <c r="D660" s="216"/>
      <c r="E660" s="215"/>
      <c r="F660" s="215"/>
      <c r="G660" s="215"/>
      <c r="H660" s="215"/>
      <c r="I660" s="215"/>
      <c r="J660" s="215"/>
      <c r="K660" s="215"/>
      <c r="L660" s="216"/>
      <c r="M660" s="215"/>
      <c r="N660" s="215"/>
      <c r="O660" s="215"/>
      <c r="P660" s="215"/>
      <c r="Q660" s="217"/>
    </row>
    <row r="661" spans="1:17" ht="24.95" customHeight="1">
      <c r="A661" s="214"/>
      <c r="B661" s="215"/>
      <c r="C661" s="215"/>
      <c r="D661" s="216"/>
      <c r="E661" s="215"/>
      <c r="F661" s="215"/>
      <c r="G661" s="215"/>
      <c r="H661" s="215"/>
      <c r="I661" s="215"/>
      <c r="J661" s="215"/>
      <c r="K661" s="215"/>
      <c r="L661" s="216"/>
      <c r="M661" s="215"/>
      <c r="N661" s="215"/>
      <c r="O661" s="215"/>
      <c r="P661" s="215"/>
      <c r="Q661" s="217"/>
    </row>
    <row r="662" spans="1:17" ht="24.95" customHeight="1">
      <c r="A662" s="214"/>
      <c r="B662" s="215"/>
      <c r="C662" s="215"/>
      <c r="D662" s="216"/>
      <c r="E662" s="215"/>
      <c r="F662" s="215"/>
      <c r="G662" s="215"/>
      <c r="H662" s="215"/>
      <c r="I662" s="215"/>
      <c r="J662" s="215"/>
      <c r="K662" s="215"/>
      <c r="L662" s="216"/>
      <c r="M662" s="215"/>
      <c r="N662" s="215"/>
      <c r="O662" s="215"/>
      <c r="P662" s="215"/>
      <c r="Q662" s="217"/>
    </row>
    <row r="663" spans="1:17" ht="24.95" customHeight="1">
      <c r="A663" s="214"/>
      <c r="B663" s="215"/>
      <c r="C663" s="215"/>
      <c r="D663" s="216"/>
      <c r="E663" s="215"/>
      <c r="F663" s="215"/>
      <c r="G663" s="215"/>
      <c r="H663" s="215"/>
      <c r="I663" s="215"/>
      <c r="J663" s="215"/>
      <c r="K663" s="215"/>
      <c r="L663" s="216"/>
      <c r="M663" s="215"/>
      <c r="N663" s="215"/>
      <c r="O663" s="215"/>
      <c r="P663" s="215"/>
      <c r="Q663" s="217"/>
    </row>
    <row r="664" spans="1:17" ht="24.95" customHeight="1">
      <c r="A664" s="214"/>
      <c r="B664" s="215"/>
      <c r="C664" s="215"/>
      <c r="D664" s="216"/>
      <c r="E664" s="215"/>
      <c r="F664" s="215"/>
      <c r="G664" s="215"/>
      <c r="H664" s="215"/>
      <c r="I664" s="215"/>
      <c r="J664" s="215"/>
      <c r="K664" s="215"/>
      <c r="L664" s="216"/>
      <c r="M664" s="215"/>
      <c r="N664" s="215"/>
      <c r="O664" s="215"/>
      <c r="P664" s="215"/>
      <c r="Q664" s="217"/>
    </row>
    <row r="665" spans="1:17" ht="24.95" customHeight="1">
      <c r="A665" s="214"/>
      <c r="B665" s="215"/>
      <c r="C665" s="215"/>
      <c r="D665" s="216"/>
      <c r="E665" s="215"/>
      <c r="F665" s="215"/>
      <c r="G665" s="215"/>
      <c r="H665" s="215"/>
      <c r="I665" s="215"/>
      <c r="J665" s="215"/>
      <c r="K665" s="215"/>
      <c r="L665" s="216"/>
      <c r="M665" s="215"/>
      <c r="N665" s="215"/>
      <c r="O665" s="215"/>
      <c r="P665" s="215"/>
      <c r="Q665" s="217"/>
    </row>
    <row r="666" spans="1:17" ht="24.95" customHeight="1">
      <c r="A666" s="214"/>
      <c r="B666" s="215"/>
      <c r="C666" s="215"/>
      <c r="D666" s="216"/>
      <c r="E666" s="215"/>
      <c r="F666" s="215"/>
      <c r="G666" s="215"/>
      <c r="H666" s="215"/>
      <c r="I666" s="215"/>
      <c r="J666" s="215"/>
      <c r="K666" s="215"/>
      <c r="L666" s="216"/>
      <c r="M666" s="215"/>
      <c r="N666" s="215"/>
      <c r="O666" s="215"/>
      <c r="P666" s="215"/>
      <c r="Q666" s="217"/>
    </row>
    <row r="667" spans="1:17" ht="24.95" customHeight="1">
      <c r="A667" s="214"/>
      <c r="B667" s="215"/>
      <c r="C667" s="215"/>
      <c r="D667" s="216"/>
      <c r="E667" s="215"/>
      <c r="F667" s="215"/>
      <c r="G667" s="215"/>
      <c r="H667" s="215"/>
      <c r="I667" s="215"/>
      <c r="J667" s="215"/>
      <c r="K667" s="215"/>
      <c r="L667" s="216"/>
      <c r="M667" s="215"/>
      <c r="N667" s="215"/>
      <c r="O667" s="215"/>
      <c r="P667" s="215"/>
      <c r="Q667" s="217"/>
    </row>
    <row r="668" spans="1:17" ht="24.95" customHeight="1">
      <c r="A668" s="214"/>
      <c r="B668" s="215"/>
      <c r="C668" s="215"/>
      <c r="D668" s="216"/>
      <c r="E668" s="215"/>
      <c r="F668" s="215"/>
      <c r="G668" s="215"/>
      <c r="H668" s="215"/>
      <c r="I668" s="215"/>
      <c r="J668" s="215"/>
      <c r="K668" s="215"/>
      <c r="L668" s="216"/>
      <c r="M668" s="215"/>
      <c r="N668" s="215"/>
      <c r="O668" s="215"/>
      <c r="P668" s="215"/>
      <c r="Q668" s="217"/>
    </row>
    <row r="669" spans="1:17" ht="24.95" customHeight="1">
      <c r="A669" s="214"/>
      <c r="B669" s="215"/>
      <c r="C669" s="215"/>
      <c r="D669" s="216"/>
      <c r="E669" s="215"/>
      <c r="F669" s="215"/>
      <c r="G669" s="215"/>
      <c r="H669" s="215"/>
      <c r="I669" s="215"/>
      <c r="J669" s="215"/>
      <c r="K669" s="215"/>
      <c r="L669" s="216"/>
      <c r="M669" s="215"/>
      <c r="N669" s="215"/>
      <c r="O669" s="215"/>
      <c r="P669" s="215"/>
      <c r="Q669" s="217"/>
    </row>
    <row r="670" spans="1:17" ht="24.95" customHeight="1">
      <c r="A670" s="214"/>
      <c r="B670" s="215"/>
      <c r="C670" s="215"/>
      <c r="D670" s="216"/>
      <c r="E670" s="215"/>
      <c r="F670" s="215"/>
      <c r="G670" s="215"/>
      <c r="H670" s="215"/>
      <c r="I670" s="215"/>
      <c r="J670" s="215"/>
      <c r="K670" s="215"/>
      <c r="L670" s="216"/>
      <c r="M670" s="215"/>
      <c r="N670" s="215"/>
      <c r="O670" s="215"/>
      <c r="P670" s="215"/>
      <c r="Q670" s="217"/>
    </row>
    <row r="671" spans="1:17" ht="24.95" customHeight="1">
      <c r="A671" s="214"/>
      <c r="B671" s="215"/>
      <c r="C671" s="215"/>
      <c r="D671" s="216"/>
      <c r="E671" s="215"/>
      <c r="F671" s="215"/>
      <c r="G671" s="215"/>
      <c r="H671" s="215"/>
      <c r="I671" s="215"/>
      <c r="J671" s="215"/>
      <c r="K671" s="215"/>
      <c r="L671" s="216"/>
      <c r="M671" s="215"/>
      <c r="N671" s="215"/>
      <c r="O671" s="215"/>
      <c r="P671" s="215"/>
      <c r="Q671" s="217"/>
    </row>
    <row r="672" spans="1:17" ht="24.95" customHeight="1">
      <c r="A672" s="214"/>
      <c r="B672" s="215"/>
      <c r="C672" s="215"/>
      <c r="D672" s="216"/>
      <c r="E672" s="215"/>
      <c r="F672" s="215"/>
      <c r="G672" s="215"/>
      <c r="H672" s="215"/>
      <c r="I672" s="215"/>
      <c r="J672" s="215"/>
      <c r="K672" s="215"/>
      <c r="L672" s="216"/>
      <c r="M672" s="215"/>
      <c r="N672" s="215"/>
      <c r="O672" s="215"/>
      <c r="P672" s="215"/>
      <c r="Q672" s="217"/>
    </row>
    <row r="673" spans="1:17" ht="24.95" customHeight="1">
      <c r="A673" s="214"/>
      <c r="B673" s="215"/>
      <c r="C673" s="215"/>
      <c r="D673" s="216"/>
      <c r="E673" s="215"/>
      <c r="F673" s="215"/>
      <c r="G673" s="215"/>
      <c r="H673" s="215"/>
      <c r="I673" s="215"/>
      <c r="J673" s="215"/>
      <c r="K673" s="215"/>
      <c r="L673" s="216"/>
      <c r="M673" s="215"/>
      <c r="N673" s="215"/>
      <c r="O673" s="215"/>
      <c r="P673" s="215"/>
      <c r="Q673" s="217"/>
    </row>
    <row r="674" spans="1:17" ht="24.95" customHeight="1">
      <c r="A674" s="214"/>
      <c r="B674" s="215"/>
      <c r="C674" s="215"/>
      <c r="D674" s="216"/>
      <c r="E674" s="215"/>
      <c r="F674" s="215"/>
      <c r="G674" s="215"/>
      <c r="H674" s="215"/>
      <c r="I674" s="215"/>
      <c r="J674" s="215"/>
      <c r="K674" s="215"/>
      <c r="L674" s="216"/>
      <c r="M674" s="215"/>
      <c r="N674" s="215"/>
      <c r="O674" s="215"/>
      <c r="P674" s="215"/>
      <c r="Q674" s="217"/>
    </row>
    <row r="675" spans="1:17" ht="24.95" customHeight="1">
      <c r="A675" s="214"/>
      <c r="B675" s="215"/>
      <c r="C675" s="215"/>
      <c r="D675" s="216"/>
      <c r="E675" s="215"/>
      <c r="F675" s="215"/>
      <c r="G675" s="215"/>
      <c r="H675" s="215"/>
      <c r="I675" s="215"/>
      <c r="J675" s="215"/>
      <c r="K675" s="215"/>
      <c r="L675" s="216"/>
      <c r="M675" s="215"/>
      <c r="N675" s="215"/>
      <c r="O675" s="215"/>
      <c r="P675" s="215"/>
      <c r="Q675" s="217"/>
    </row>
    <row r="676" spans="1:17" ht="24.95" customHeight="1">
      <c r="A676" s="214"/>
      <c r="B676" s="215"/>
      <c r="C676" s="215"/>
      <c r="D676" s="216"/>
      <c r="E676" s="215"/>
      <c r="F676" s="215"/>
      <c r="G676" s="215"/>
      <c r="H676" s="215"/>
      <c r="I676" s="215"/>
      <c r="J676" s="215"/>
      <c r="K676" s="215"/>
      <c r="L676" s="216"/>
      <c r="M676" s="215"/>
      <c r="N676" s="215"/>
      <c r="O676" s="215"/>
      <c r="P676" s="215"/>
      <c r="Q676" s="217"/>
    </row>
    <row r="677" spans="1:17" ht="24.95" customHeight="1">
      <c r="A677" s="214"/>
      <c r="B677" s="215"/>
      <c r="C677" s="215"/>
      <c r="D677" s="216"/>
      <c r="E677" s="215"/>
      <c r="F677" s="215"/>
      <c r="G677" s="215"/>
      <c r="H677" s="215"/>
      <c r="I677" s="215"/>
      <c r="J677" s="215"/>
      <c r="K677" s="215"/>
      <c r="L677" s="216"/>
      <c r="M677" s="215"/>
      <c r="N677" s="215"/>
      <c r="O677" s="215"/>
      <c r="P677" s="215"/>
      <c r="Q677" s="217"/>
    </row>
    <row r="678" spans="1:17" ht="24.95" customHeight="1">
      <c r="A678" s="214"/>
      <c r="B678" s="215"/>
      <c r="C678" s="215"/>
      <c r="D678" s="216"/>
      <c r="E678" s="215"/>
      <c r="F678" s="215"/>
      <c r="G678" s="215"/>
      <c r="H678" s="215"/>
      <c r="I678" s="215"/>
      <c r="J678" s="215"/>
      <c r="K678" s="215"/>
      <c r="L678" s="216"/>
      <c r="M678" s="215"/>
      <c r="N678" s="215"/>
      <c r="O678" s="215"/>
      <c r="P678" s="215"/>
      <c r="Q678" s="217"/>
    </row>
    <row r="679" spans="1:17" ht="24.95" customHeight="1">
      <c r="A679" s="214"/>
      <c r="B679" s="215"/>
      <c r="C679" s="215"/>
      <c r="D679" s="216"/>
      <c r="E679" s="215"/>
      <c r="F679" s="215"/>
      <c r="G679" s="215"/>
      <c r="H679" s="215"/>
      <c r="I679" s="215"/>
      <c r="J679" s="215"/>
      <c r="K679" s="215"/>
      <c r="L679" s="216"/>
      <c r="M679" s="215"/>
      <c r="N679" s="215"/>
      <c r="O679" s="215"/>
      <c r="P679" s="215"/>
      <c r="Q679" s="217"/>
    </row>
    <row r="680" spans="1:17" ht="24.95" customHeight="1">
      <c r="A680" s="214"/>
      <c r="B680" s="215"/>
      <c r="C680" s="215"/>
      <c r="D680" s="216"/>
      <c r="E680" s="215"/>
      <c r="F680" s="215"/>
      <c r="G680" s="215"/>
      <c r="H680" s="215"/>
      <c r="I680" s="215"/>
      <c r="J680" s="215"/>
      <c r="K680" s="215"/>
      <c r="L680" s="216"/>
      <c r="M680" s="215"/>
      <c r="N680" s="215"/>
      <c r="O680" s="215"/>
      <c r="P680" s="215"/>
      <c r="Q680" s="217"/>
    </row>
    <row r="681" spans="1:17" ht="24.95" customHeight="1">
      <c r="A681" s="214"/>
      <c r="B681" s="215"/>
      <c r="C681" s="215"/>
      <c r="D681" s="216"/>
      <c r="E681" s="215"/>
      <c r="F681" s="215"/>
      <c r="G681" s="215"/>
      <c r="H681" s="215"/>
      <c r="I681" s="215"/>
      <c r="J681" s="215"/>
      <c r="K681" s="215"/>
      <c r="L681" s="216"/>
      <c r="M681" s="215"/>
      <c r="N681" s="215"/>
      <c r="O681" s="215"/>
      <c r="P681" s="215"/>
      <c r="Q681" s="217"/>
    </row>
    <row r="682" spans="1:17" ht="24.95" customHeight="1">
      <c r="A682" s="214"/>
      <c r="B682" s="215"/>
      <c r="C682" s="215"/>
      <c r="D682" s="216"/>
      <c r="E682" s="215"/>
      <c r="F682" s="215"/>
      <c r="G682" s="215"/>
      <c r="H682" s="215"/>
      <c r="I682" s="215"/>
      <c r="J682" s="215"/>
      <c r="K682" s="215"/>
      <c r="L682" s="216"/>
      <c r="M682" s="215"/>
      <c r="N682" s="215"/>
      <c r="O682" s="215"/>
      <c r="P682" s="215"/>
      <c r="Q682" s="217"/>
    </row>
    <row r="683" spans="1:17" ht="24.95" customHeight="1">
      <c r="A683" s="214"/>
      <c r="B683" s="215"/>
      <c r="C683" s="215"/>
      <c r="D683" s="216"/>
      <c r="E683" s="215"/>
      <c r="F683" s="215"/>
      <c r="G683" s="215"/>
      <c r="H683" s="215"/>
      <c r="I683" s="215"/>
      <c r="J683" s="215"/>
      <c r="K683" s="215"/>
      <c r="L683" s="216"/>
      <c r="M683" s="215"/>
      <c r="N683" s="215"/>
      <c r="O683" s="215"/>
      <c r="P683" s="215"/>
      <c r="Q683" s="217"/>
    </row>
    <row r="684" spans="1:17" ht="24.95" customHeight="1">
      <c r="A684" s="214"/>
      <c r="B684" s="215"/>
      <c r="C684" s="215"/>
      <c r="D684" s="216"/>
      <c r="E684" s="215"/>
      <c r="F684" s="215"/>
      <c r="G684" s="215"/>
      <c r="H684" s="215"/>
      <c r="I684" s="215"/>
      <c r="J684" s="215"/>
      <c r="K684" s="215"/>
      <c r="L684" s="216"/>
      <c r="M684" s="215"/>
      <c r="N684" s="215"/>
      <c r="O684" s="215"/>
      <c r="P684" s="215"/>
      <c r="Q684" s="217"/>
    </row>
    <row r="685" spans="1:17" ht="24.95" customHeight="1">
      <c r="A685" s="214"/>
      <c r="B685" s="215"/>
      <c r="C685" s="215"/>
      <c r="D685" s="216"/>
      <c r="E685" s="215"/>
      <c r="F685" s="215"/>
      <c r="G685" s="215"/>
      <c r="H685" s="215"/>
      <c r="I685" s="215"/>
      <c r="J685" s="215"/>
      <c r="K685" s="215"/>
      <c r="L685" s="216"/>
      <c r="M685" s="215"/>
      <c r="N685" s="215"/>
      <c r="O685" s="215"/>
      <c r="P685" s="215"/>
      <c r="Q685" s="217"/>
    </row>
    <row r="686" spans="1:17" ht="24.95" customHeight="1">
      <c r="A686" s="214"/>
      <c r="B686" s="215"/>
      <c r="C686" s="215"/>
      <c r="D686" s="216"/>
      <c r="E686" s="215"/>
      <c r="F686" s="215"/>
      <c r="G686" s="215"/>
      <c r="H686" s="215"/>
      <c r="I686" s="215"/>
      <c r="J686" s="215"/>
      <c r="K686" s="215"/>
      <c r="L686" s="216"/>
      <c r="M686" s="215"/>
      <c r="N686" s="215"/>
      <c r="O686" s="215"/>
      <c r="P686" s="215"/>
      <c r="Q686" s="217"/>
    </row>
    <row r="687" spans="1:17" ht="24.95" customHeight="1">
      <c r="A687" s="214"/>
      <c r="B687" s="215"/>
      <c r="C687" s="215"/>
      <c r="D687" s="216"/>
      <c r="E687" s="215"/>
      <c r="F687" s="215"/>
      <c r="G687" s="215"/>
      <c r="H687" s="215"/>
      <c r="I687" s="215"/>
      <c r="J687" s="215"/>
      <c r="K687" s="215"/>
      <c r="L687" s="216"/>
      <c r="M687" s="215"/>
      <c r="N687" s="215"/>
      <c r="O687" s="215"/>
      <c r="P687" s="215"/>
      <c r="Q687" s="217"/>
    </row>
    <row r="688" spans="1:17" ht="24.95" customHeight="1">
      <c r="A688" s="214"/>
      <c r="B688" s="215"/>
      <c r="C688" s="215"/>
      <c r="D688" s="216"/>
      <c r="E688" s="215"/>
      <c r="F688" s="215"/>
      <c r="G688" s="215"/>
      <c r="H688" s="215"/>
      <c r="I688" s="215"/>
      <c r="J688" s="215"/>
      <c r="K688" s="215"/>
      <c r="L688" s="216"/>
      <c r="M688" s="215"/>
      <c r="N688" s="215"/>
      <c r="O688" s="215"/>
      <c r="P688" s="215"/>
      <c r="Q688" s="217"/>
    </row>
    <row r="689" spans="1:17" ht="24.95" customHeight="1">
      <c r="A689" s="214"/>
      <c r="B689" s="215"/>
      <c r="C689" s="215"/>
      <c r="D689" s="216"/>
      <c r="E689" s="215"/>
      <c r="F689" s="215"/>
      <c r="G689" s="215"/>
      <c r="H689" s="215"/>
      <c r="I689" s="215"/>
      <c r="J689" s="215"/>
      <c r="K689" s="215"/>
      <c r="L689" s="216"/>
      <c r="M689" s="215"/>
      <c r="N689" s="215"/>
      <c r="O689" s="215"/>
      <c r="P689" s="215"/>
      <c r="Q689" s="217"/>
    </row>
    <row r="690" spans="1:17" ht="24.95" customHeight="1">
      <c r="A690" s="214"/>
      <c r="B690" s="215"/>
      <c r="C690" s="215"/>
      <c r="D690" s="216"/>
      <c r="E690" s="215"/>
      <c r="F690" s="215"/>
      <c r="G690" s="215"/>
      <c r="H690" s="215"/>
      <c r="I690" s="215"/>
      <c r="J690" s="215"/>
      <c r="K690" s="215"/>
      <c r="L690" s="216"/>
      <c r="M690" s="215"/>
      <c r="N690" s="215"/>
      <c r="O690" s="215"/>
      <c r="P690" s="215"/>
      <c r="Q690" s="217"/>
    </row>
    <row r="691" spans="1:17" ht="24.95" customHeight="1">
      <c r="A691" s="214"/>
      <c r="B691" s="215"/>
      <c r="C691" s="215"/>
      <c r="D691" s="216"/>
      <c r="E691" s="215"/>
      <c r="F691" s="215"/>
      <c r="G691" s="215"/>
      <c r="H691" s="215"/>
      <c r="I691" s="215"/>
      <c r="J691" s="215"/>
      <c r="K691" s="215"/>
      <c r="L691" s="216"/>
      <c r="M691" s="215"/>
      <c r="N691" s="215"/>
      <c r="O691" s="215"/>
      <c r="P691" s="215"/>
      <c r="Q691" s="217"/>
    </row>
    <row r="692" spans="1:17" ht="24.95" customHeight="1">
      <c r="A692" s="214"/>
      <c r="B692" s="215"/>
      <c r="C692" s="215"/>
      <c r="D692" s="216"/>
      <c r="E692" s="215"/>
      <c r="F692" s="215"/>
      <c r="G692" s="215"/>
      <c r="H692" s="215"/>
      <c r="I692" s="215"/>
      <c r="J692" s="215"/>
      <c r="K692" s="215"/>
      <c r="L692" s="216"/>
      <c r="M692" s="215"/>
      <c r="N692" s="215"/>
      <c r="O692" s="215"/>
      <c r="P692" s="215"/>
      <c r="Q692" s="217"/>
    </row>
    <row r="693" spans="1:17" ht="24.95" customHeight="1">
      <c r="A693" s="214"/>
      <c r="B693" s="215"/>
      <c r="C693" s="215"/>
      <c r="D693" s="216"/>
      <c r="E693" s="215"/>
      <c r="F693" s="215"/>
      <c r="G693" s="215"/>
      <c r="H693" s="215"/>
      <c r="I693" s="215"/>
      <c r="J693" s="215"/>
      <c r="K693" s="215"/>
      <c r="L693" s="216"/>
      <c r="M693" s="215"/>
      <c r="N693" s="215"/>
      <c r="O693" s="215"/>
      <c r="P693" s="215"/>
      <c r="Q693" s="217"/>
    </row>
    <row r="694" spans="1:17" ht="24.95" customHeight="1">
      <c r="A694" s="214"/>
      <c r="B694" s="215"/>
      <c r="C694" s="215"/>
      <c r="D694" s="216"/>
      <c r="E694" s="215"/>
      <c r="F694" s="215"/>
      <c r="G694" s="215"/>
      <c r="H694" s="215"/>
      <c r="I694" s="215"/>
      <c r="J694" s="215"/>
      <c r="K694" s="215"/>
      <c r="L694" s="216"/>
      <c r="M694" s="215"/>
      <c r="N694" s="215"/>
      <c r="O694" s="215"/>
      <c r="P694" s="215"/>
      <c r="Q694" s="217"/>
    </row>
    <row r="695" spans="1:17" ht="24.95" customHeight="1">
      <c r="A695" s="214"/>
      <c r="B695" s="215"/>
      <c r="C695" s="215"/>
      <c r="D695" s="216"/>
      <c r="E695" s="215"/>
      <c r="F695" s="215"/>
      <c r="G695" s="215"/>
      <c r="H695" s="215"/>
      <c r="I695" s="215"/>
      <c r="J695" s="215"/>
      <c r="K695" s="215"/>
      <c r="L695" s="216"/>
      <c r="M695" s="215"/>
      <c r="N695" s="215"/>
      <c r="O695" s="215"/>
      <c r="P695" s="215"/>
      <c r="Q695" s="217"/>
    </row>
    <row r="696" spans="1:17" ht="24.95" customHeight="1">
      <c r="A696" s="214"/>
      <c r="B696" s="215"/>
      <c r="C696" s="215"/>
      <c r="D696" s="216"/>
      <c r="E696" s="215"/>
      <c r="F696" s="215"/>
      <c r="G696" s="215"/>
      <c r="H696" s="215"/>
      <c r="I696" s="215"/>
      <c r="J696" s="215"/>
      <c r="K696" s="215"/>
      <c r="L696" s="216"/>
      <c r="M696" s="215"/>
      <c r="N696" s="215"/>
      <c r="O696" s="215"/>
      <c r="P696" s="215"/>
      <c r="Q696" s="217"/>
    </row>
    <row r="697" spans="1:17" ht="24.95" customHeight="1">
      <c r="A697" s="214"/>
      <c r="B697" s="215"/>
      <c r="C697" s="215"/>
      <c r="D697" s="216"/>
      <c r="E697" s="215"/>
      <c r="F697" s="215"/>
      <c r="G697" s="215"/>
      <c r="H697" s="215"/>
      <c r="I697" s="215"/>
      <c r="J697" s="215"/>
      <c r="K697" s="215"/>
      <c r="L697" s="216"/>
      <c r="M697" s="215"/>
      <c r="N697" s="215"/>
      <c r="O697" s="215"/>
      <c r="P697" s="215"/>
      <c r="Q697" s="217"/>
    </row>
    <row r="698" spans="1:17" ht="24.95" customHeight="1">
      <c r="A698" s="214"/>
      <c r="B698" s="215"/>
      <c r="C698" s="215"/>
      <c r="D698" s="216"/>
      <c r="E698" s="215"/>
      <c r="F698" s="215"/>
      <c r="G698" s="215"/>
      <c r="H698" s="215"/>
      <c r="I698" s="215"/>
      <c r="J698" s="215"/>
      <c r="K698" s="215"/>
      <c r="L698" s="216"/>
      <c r="M698" s="215"/>
      <c r="N698" s="215"/>
      <c r="O698" s="215"/>
      <c r="P698" s="215"/>
      <c r="Q698" s="217"/>
    </row>
    <row r="699" spans="1:17" ht="24.95" customHeight="1">
      <c r="A699" s="214"/>
      <c r="B699" s="215"/>
      <c r="C699" s="215"/>
      <c r="D699" s="216"/>
      <c r="E699" s="215"/>
      <c r="F699" s="215"/>
      <c r="G699" s="215"/>
      <c r="H699" s="215"/>
      <c r="I699" s="215"/>
      <c r="J699" s="215"/>
      <c r="K699" s="215"/>
      <c r="L699" s="216"/>
      <c r="M699" s="215"/>
      <c r="N699" s="215"/>
      <c r="O699" s="215"/>
      <c r="P699" s="215"/>
      <c r="Q699" s="217"/>
    </row>
    <row r="700" spans="1:17" ht="24.95" customHeight="1">
      <c r="A700" s="214"/>
      <c r="B700" s="215"/>
      <c r="C700" s="215"/>
      <c r="D700" s="216"/>
      <c r="E700" s="215"/>
      <c r="F700" s="215"/>
      <c r="G700" s="215"/>
      <c r="H700" s="215"/>
      <c r="I700" s="215"/>
      <c r="J700" s="215"/>
      <c r="K700" s="215"/>
      <c r="L700" s="216"/>
      <c r="M700" s="215"/>
      <c r="N700" s="215"/>
      <c r="O700" s="215"/>
      <c r="P700" s="215"/>
      <c r="Q700" s="217"/>
    </row>
    <row r="701" spans="1:17" ht="24.95" customHeight="1">
      <c r="A701" s="214"/>
      <c r="B701" s="215"/>
      <c r="C701" s="215"/>
      <c r="D701" s="216"/>
      <c r="E701" s="215"/>
      <c r="F701" s="215"/>
      <c r="G701" s="215"/>
      <c r="H701" s="215"/>
      <c r="I701" s="215"/>
      <c r="J701" s="215"/>
      <c r="K701" s="215"/>
      <c r="L701" s="216"/>
      <c r="M701" s="215"/>
      <c r="N701" s="215"/>
      <c r="O701" s="215"/>
      <c r="P701" s="215"/>
      <c r="Q701" s="217"/>
    </row>
    <row r="702" spans="1:17" ht="24.95" customHeight="1">
      <c r="A702" s="214"/>
      <c r="B702" s="215"/>
      <c r="C702" s="215"/>
      <c r="D702" s="216"/>
      <c r="E702" s="215"/>
      <c r="F702" s="215"/>
      <c r="G702" s="215"/>
      <c r="H702" s="215"/>
      <c r="I702" s="215"/>
      <c r="J702" s="215"/>
      <c r="K702" s="215"/>
      <c r="L702" s="216"/>
      <c r="M702" s="215"/>
      <c r="N702" s="215"/>
      <c r="O702" s="215"/>
      <c r="P702" s="215"/>
      <c r="Q702" s="217"/>
    </row>
    <row r="703" spans="1:17" ht="24.95" customHeight="1">
      <c r="A703" s="214"/>
      <c r="B703" s="215"/>
      <c r="C703" s="215"/>
      <c r="D703" s="216"/>
      <c r="E703" s="215"/>
      <c r="F703" s="215"/>
      <c r="G703" s="215"/>
      <c r="H703" s="215"/>
      <c r="I703" s="215"/>
      <c r="J703" s="215"/>
      <c r="K703" s="215"/>
      <c r="L703" s="216"/>
      <c r="M703" s="215"/>
      <c r="N703" s="215"/>
      <c r="O703" s="215"/>
      <c r="P703" s="215"/>
      <c r="Q703" s="217"/>
    </row>
    <row r="704" spans="1:17" ht="24.95" customHeight="1">
      <c r="A704" s="214"/>
      <c r="B704" s="215"/>
      <c r="C704" s="215"/>
      <c r="D704" s="216"/>
      <c r="E704" s="215"/>
      <c r="F704" s="215"/>
      <c r="G704" s="215"/>
      <c r="H704" s="215"/>
      <c r="I704" s="215"/>
      <c r="J704" s="215"/>
      <c r="K704" s="215"/>
      <c r="L704" s="216"/>
      <c r="M704" s="215"/>
      <c r="N704" s="215"/>
      <c r="O704" s="215"/>
      <c r="P704" s="215"/>
      <c r="Q704" s="217"/>
    </row>
    <row r="705" spans="1:17" ht="24.95" customHeight="1">
      <c r="A705" s="214"/>
      <c r="B705" s="215"/>
      <c r="C705" s="215"/>
      <c r="D705" s="216"/>
      <c r="E705" s="215"/>
      <c r="F705" s="215"/>
      <c r="G705" s="215"/>
      <c r="H705" s="215"/>
      <c r="I705" s="215"/>
      <c r="J705" s="215"/>
      <c r="K705" s="215"/>
      <c r="L705" s="216"/>
      <c r="M705" s="215"/>
      <c r="N705" s="215"/>
      <c r="O705" s="215"/>
      <c r="P705" s="215"/>
      <c r="Q705" s="217"/>
    </row>
    <row r="706" spans="1:17" ht="24.95" customHeight="1">
      <c r="A706" s="214"/>
      <c r="B706" s="215"/>
      <c r="C706" s="215"/>
      <c r="D706" s="216"/>
      <c r="E706" s="215"/>
      <c r="F706" s="215"/>
      <c r="G706" s="215"/>
      <c r="H706" s="215"/>
      <c r="I706" s="215"/>
      <c r="J706" s="215"/>
      <c r="K706" s="215"/>
      <c r="L706" s="216"/>
      <c r="M706" s="215"/>
      <c r="N706" s="215"/>
      <c r="O706" s="215"/>
      <c r="P706" s="215"/>
      <c r="Q706" s="217"/>
    </row>
    <row r="707" spans="1:17" ht="24.95" customHeight="1">
      <c r="A707" s="214"/>
      <c r="B707" s="215"/>
      <c r="C707" s="215"/>
      <c r="D707" s="216"/>
      <c r="E707" s="215"/>
      <c r="F707" s="215"/>
      <c r="G707" s="215"/>
      <c r="H707" s="215"/>
      <c r="I707" s="215"/>
      <c r="J707" s="215"/>
      <c r="K707" s="215"/>
      <c r="L707" s="216"/>
      <c r="M707" s="215"/>
      <c r="N707" s="215"/>
      <c r="O707" s="215"/>
      <c r="P707" s="215"/>
      <c r="Q707" s="217"/>
    </row>
    <row r="708" spans="1:17" ht="24.95" customHeight="1">
      <c r="A708" s="214"/>
      <c r="B708" s="215"/>
      <c r="C708" s="215"/>
      <c r="D708" s="216"/>
      <c r="E708" s="215"/>
      <c r="F708" s="215"/>
      <c r="G708" s="215"/>
      <c r="H708" s="215"/>
      <c r="I708" s="215"/>
      <c r="J708" s="215"/>
      <c r="K708" s="215"/>
      <c r="L708" s="216"/>
      <c r="M708" s="215"/>
      <c r="N708" s="215"/>
      <c r="O708" s="215"/>
      <c r="P708" s="215"/>
      <c r="Q708" s="217"/>
    </row>
    <row r="709" spans="1:17" ht="24.95" customHeight="1">
      <c r="A709" s="214"/>
      <c r="B709" s="215"/>
      <c r="C709" s="215"/>
      <c r="D709" s="216"/>
      <c r="E709" s="215"/>
      <c r="F709" s="215"/>
      <c r="G709" s="215"/>
      <c r="H709" s="215"/>
      <c r="I709" s="215"/>
      <c r="J709" s="215"/>
      <c r="K709" s="215"/>
      <c r="L709" s="216"/>
      <c r="M709" s="215"/>
      <c r="N709" s="215"/>
      <c r="O709" s="215"/>
      <c r="P709" s="215"/>
      <c r="Q709" s="217"/>
    </row>
    <row r="710" spans="1:17" ht="24.95" customHeight="1">
      <c r="A710" s="214"/>
      <c r="B710" s="215"/>
      <c r="C710" s="215"/>
      <c r="D710" s="216"/>
      <c r="E710" s="215"/>
      <c r="F710" s="215"/>
      <c r="G710" s="215"/>
      <c r="H710" s="215"/>
      <c r="I710" s="215"/>
      <c r="J710" s="215"/>
      <c r="K710" s="215"/>
      <c r="L710" s="216"/>
      <c r="M710" s="215"/>
      <c r="N710" s="215"/>
      <c r="O710" s="215"/>
      <c r="P710" s="215"/>
      <c r="Q710" s="217"/>
    </row>
    <row r="711" spans="1:17" ht="24.95" customHeight="1">
      <c r="A711" s="214"/>
      <c r="B711" s="215"/>
      <c r="C711" s="215"/>
      <c r="D711" s="216"/>
      <c r="E711" s="215"/>
      <c r="F711" s="215"/>
      <c r="G711" s="215"/>
      <c r="H711" s="215"/>
      <c r="I711" s="215"/>
      <c r="J711" s="215"/>
      <c r="K711" s="215"/>
      <c r="L711" s="216"/>
      <c r="M711" s="215"/>
      <c r="N711" s="215"/>
      <c r="O711" s="215"/>
      <c r="P711" s="215"/>
      <c r="Q711" s="217"/>
    </row>
    <row r="712" spans="1:17" ht="24.95" customHeight="1">
      <c r="A712" s="214"/>
      <c r="B712" s="215"/>
      <c r="C712" s="215"/>
      <c r="D712" s="216"/>
      <c r="E712" s="215"/>
      <c r="F712" s="215"/>
      <c r="G712" s="215"/>
      <c r="H712" s="215"/>
      <c r="I712" s="215"/>
      <c r="J712" s="215"/>
      <c r="K712" s="215"/>
      <c r="L712" s="216"/>
      <c r="M712" s="215"/>
      <c r="N712" s="215"/>
      <c r="O712" s="215"/>
      <c r="P712" s="215"/>
      <c r="Q712" s="217"/>
    </row>
    <row r="713" spans="1:17" ht="24.95" customHeight="1">
      <c r="A713" s="214"/>
      <c r="B713" s="215"/>
      <c r="C713" s="215"/>
      <c r="D713" s="216"/>
      <c r="E713" s="215"/>
      <c r="F713" s="215"/>
      <c r="G713" s="215"/>
      <c r="H713" s="215"/>
      <c r="I713" s="215"/>
      <c r="J713" s="215"/>
      <c r="K713" s="215"/>
      <c r="L713" s="216"/>
      <c r="M713" s="215"/>
      <c r="N713" s="215"/>
      <c r="O713" s="215"/>
      <c r="P713" s="215"/>
      <c r="Q713" s="217"/>
    </row>
    <row r="714" spans="1:17" ht="24.95" customHeight="1">
      <c r="A714" s="214"/>
      <c r="B714" s="215"/>
      <c r="C714" s="215"/>
      <c r="D714" s="216"/>
      <c r="E714" s="215"/>
      <c r="F714" s="215"/>
      <c r="G714" s="215"/>
      <c r="H714" s="215"/>
      <c r="I714" s="215"/>
      <c r="J714" s="215"/>
      <c r="K714" s="215"/>
      <c r="L714" s="216"/>
      <c r="M714" s="215"/>
      <c r="N714" s="215"/>
      <c r="O714" s="215"/>
      <c r="P714" s="215"/>
      <c r="Q714" s="217"/>
    </row>
    <row r="715" spans="1:17" ht="24.95" customHeight="1">
      <c r="A715" s="214"/>
      <c r="B715" s="215"/>
      <c r="C715" s="215"/>
      <c r="D715" s="216"/>
      <c r="E715" s="215"/>
      <c r="F715" s="215"/>
      <c r="G715" s="215"/>
      <c r="H715" s="215"/>
      <c r="I715" s="215"/>
      <c r="J715" s="215"/>
      <c r="K715" s="215"/>
      <c r="L715" s="216"/>
      <c r="M715" s="215"/>
      <c r="N715" s="215"/>
      <c r="O715" s="215"/>
      <c r="P715" s="215"/>
      <c r="Q715" s="217"/>
    </row>
    <row r="716" spans="1:17" ht="24.95" customHeight="1">
      <c r="A716" s="214"/>
      <c r="B716" s="215"/>
      <c r="C716" s="215"/>
      <c r="D716" s="216"/>
      <c r="E716" s="215"/>
      <c r="F716" s="215"/>
      <c r="G716" s="215"/>
      <c r="H716" s="215"/>
      <c r="I716" s="215"/>
      <c r="J716" s="215"/>
      <c r="K716" s="215"/>
      <c r="L716" s="216"/>
      <c r="M716" s="215"/>
      <c r="N716" s="215"/>
      <c r="O716" s="215"/>
      <c r="P716" s="215"/>
      <c r="Q716" s="217"/>
    </row>
    <row r="717" spans="1:17" ht="24.95" customHeight="1">
      <c r="A717" s="214"/>
      <c r="B717" s="215"/>
      <c r="C717" s="215"/>
      <c r="D717" s="216"/>
      <c r="E717" s="215"/>
      <c r="F717" s="215"/>
      <c r="G717" s="215"/>
      <c r="H717" s="215"/>
      <c r="I717" s="215"/>
      <c r="J717" s="215"/>
      <c r="K717" s="215"/>
      <c r="L717" s="216"/>
      <c r="M717" s="215"/>
      <c r="N717" s="215"/>
      <c r="O717" s="215"/>
      <c r="P717" s="215"/>
      <c r="Q717" s="217"/>
    </row>
    <row r="718" spans="1:17" ht="24.95" customHeight="1">
      <c r="A718" s="214"/>
      <c r="B718" s="215"/>
      <c r="C718" s="215"/>
      <c r="D718" s="216"/>
      <c r="E718" s="215"/>
      <c r="F718" s="215"/>
      <c r="G718" s="215"/>
      <c r="H718" s="215"/>
      <c r="I718" s="215"/>
      <c r="J718" s="215"/>
      <c r="K718" s="215"/>
      <c r="L718" s="216"/>
      <c r="M718" s="215"/>
      <c r="N718" s="215"/>
      <c r="O718" s="215"/>
      <c r="P718" s="215"/>
      <c r="Q718" s="217"/>
    </row>
    <row r="719" spans="1:17" ht="24.95" customHeight="1">
      <c r="A719" s="214"/>
      <c r="B719" s="215"/>
      <c r="C719" s="215"/>
      <c r="D719" s="216"/>
      <c r="E719" s="215"/>
      <c r="F719" s="215"/>
      <c r="G719" s="215"/>
      <c r="H719" s="215"/>
      <c r="I719" s="215"/>
      <c r="J719" s="215"/>
      <c r="K719" s="215"/>
      <c r="L719" s="216"/>
      <c r="M719" s="215"/>
      <c r="N719" s="215"/>
      <c r="O719" s="215"/>
      <c r="P719" s="215"/>
      <c r="Q719" s="217"/>
    </row>
    <row r="720" spans="1:17" ht="24.95" customHeight="1">
      <c r="A720" s="214"/>
      <c r="B720" s="215"/>
      <c r="C720" s="215"/>
      <c r="D720" s="216"/>
      <c r="E720" s="215"/>
      <c r="F720" s="215"/>
      <c r="G720" s="215"/>
      <c r="H720" s="215"/>
      <c r="I720" s="215"/>
      <c r="J720" s="215"/>
      <c r="K720" s="215"/>
      <c r="L720" s="216"/>
      <c r="M720" s="215"/>
      <c r="N720" s="215"/>
      <c r="O720" s="215"/>
      <c r="P720" s="215"/>
      <c r="Q720" s="217"/>
    </row>
    <row r="721" spans="1:17" ht="24.95" customHeight="1">
      <c r="A721" s="214"/>
      <c r="B721" s="215"/>
      <c r="C721" s="215"/>
      <c r="D721" s="216"/>
      <c r="E721" s="215"/>
      <c r="F721" s="215"/>
      <c r="G721" s="215"/>
      <c r="H721" s="215"/>
      <c r="I721" s="215"/>
      <c r="J721" s="215"/>
      <c r="K721" s="215"/>
      <c r="L721" s="216"/>
      <c r="M721" s="215"/>
      <c r="N721" s="215"/>
      <c r="O721" s="215"/>
      <c r="P721" s="215"/>
      <c r="Q721" s="217"/>
    </row>
    <row r="722" spans="1:17" ht="24.95" customHeight="1">
      <c r="A722" s="214"/>
      <c r="B722" s="215"/>
      <c r="C722" s="215"/>
      <c r="D722" s="216"/>
      <c r="E722" s="215"/>
      <c r="F722" s="215"/>
      <c r="G722" s="215"/>
      <c r="H722" s="215"/>
      <c r="I722" s="215"/>
      <c r="J722" s="215"/>
      <c r="K722" s="215"/>
      <c r="L722" s="216"/>
      <c r="M722" s="215"/>
      <c r="N722" s="215"/>
      <c r="O722" s="215"/>
      <c r="P722" s="215"/>
      <c r="Q722" s="217"/>
    </row>
    <row r="723" spans="1:17" ht="24.95" customHeight="1">
      <c r="A723" s="214"/>
      <c r="B723" s="215"/>
      <c r="C723" s="215"/>
      <c r="D723" s="216"/>
      <c r="E723" s="215"/>
      <c r="F723" s="215"/>
      <c r="G723" s="215"/>
      <c r="H723" s="215"/>
      <c r="I723" s="215"/>
      <c r="J723" s="215"/>
      <c r="K723" s="215"/>
      <c r="L723" s="216"/>
      <c r="M723" s="215"/>
      <c r="N723" s="215"/>
      <c r="O723" s="215"/>
      <c r="P723" s="215"/>
      <c r="Q723" s="217"/>
    </row>
    <row r="724" spans="1:17" ht="24.95" customHeight="1">
      <c r="A724" s="214"/>
      <c r="B724" s="215"/>
      <c r="C724" s="215"/>
      <c r="D724" s="216"/>
      <c r="E724" s="215"/>
      <c r="F724" s="215"/>
      <c r="G724" s="215"/>
      <c r="H724" s="215"/>
      <c r="I724" s="215"/>
      <c r="J724" s="215"/>
      <c r="K724" s="215"/>
      <c r="L724" s="216"/>
      <c r="M724" s="215"/>
      <c r="N724" s="215"/>
      <c r="O724" s="215"/>
      <c r="P724" s="215"/>
      <c r="Q724" s="217"/>
    </row>
    <row r="725" spans="1:17" ht="24.95" customHeight="1">
      <c r="A725" s="214"/>
      <c r="B725" s="215"/>
      <c r="C725" s="215"/>
      <c r="D725" s="216"/>
      <c r="E725" s="215"/>
      <c r="F725" s="215"/>
      <c r="G725" s="215"/>
      <c r="H725" s="215"/>
      <c r="I725" s="215"/>
      <c r="J725" s="215"/>
      <c r="K725" s="215"/>
      <c r="L725" s="216"/>
      <c r="M725" s="215"/>
      <c r="N725" s="215"/>
      <c r="O725" s="215"/>
      <c r="P725" s="215"/>
      <c r="Q725" s="217"/>
    </row>
    <row r="726" spans="1:17" ht="24.95" customHeight="1">
      <c r="A726" s="214"/>
      <c r="B726" s="215"/>
      <c r="C726" s="215"/>
      <c r="D726" s="216"/>
      <c r="E726" s="215"/>
      <c r="F726" s="215"/>
      <c r="G726" s="215"/>
      <c r="H726" s="215"/>
      <c r="I726" s="215"/>
      <c r="J726" s="215"/>
      <c r="K726" s="215"/>
      <c r="L726" s="216"/>
      <c r="M726" s="215"/>
      <c r="N726" s="215"/>
      <c r="O726" s="215"/>
      <c r="P726" s="215"/>
      <c r="Q726" s="217"/>
    </row>
    <row r="727" spans="1:17" ht="24.95" customHeight="1">
      <c r="A727" s="214"/>
      <c r="B727" s="215"/>
      <c r="C727" s="215"/>
      <c r="D727" s="216"/>
      <c r="E727" s="215"/>
      <c r="F727" s="215"/>
      <c r="G727" s="215"/>
      <c r="H727" s="215"/>
      <c r="I727" s="215"/>
      <c r="J727" s="215"/>
      <c r="K727" s="215"/>
      <c r="L727" s="216"/>
      <c r="M727" s="215"/>
      <c r="N727" s="215"/>
      <c r="O727" s="215"/>
      <c r="P727" s="215"/>
      <c r="Q727" s="217"/>
    </row>
    <row r="728" spans="1:17" ht="24.95" customHeight="1">
      <c r="A728" s="214"/>
      <c r="B728" s="215"/>
      <c r="C728" s="215"/>
      <c r="D728" s="216"/>
      <c r="E728" s="215"/>
      <c r="F728" s="215"/>
      <c r="G728" s="215"/>
      <c r="H728" s="215"/>
      <c r="I728" s="215"/>
      <c r="J728" s="215"/>
      <c r="K728" s="215"/>
      <c r="L728" s="216"/>
      <c r="M728" s="215"/>
      <c r="N728" s="215"/>
      <c r="O728" s="215"/>
      <c r="P728" s="215"/>
      <c r="Q728" s="217"/>
    </row>
    <row r="729" spans="1:17" ht="24.95" customHeight="1">
      <c r="A729" s="214"/>
      <c r="B729" s="215"/>
      <c r="C729" s="215"/>
      <c r="D729" s="216"/>
      <c r="E729" s="215"/>
      <c r="F729" s="215"/>
      <c r="G729" s="215"/>
      <c r="H729" s="215"/>
      <c r="I729" s="215"/>
      <c r="J729" s="215"/>
      <c r="K729" s="215"/>
      <c r="L729" s="216"/>
      <c r="M729" s="215"/>
      <c r="N729" s="215"/>
      <c r="O729" s="215"/>
      <c r="P729" s="215"/>
      <c r="Q729" s="217"/>
    </row>
    <row r="730" spans="1:17" ht="24.95" customHeight="1">
      <c r="A730" s="214"/>
      <c r="B730" s="215"/>
      <c r="C730" s="215"/>
      <c r="D730" s="216"/>
      <c r="E730" s="215"/>
      <c r="F730" s="215"/>
      <c r="G730" s="215"/>
      <c r="H730" s="215"/>
      <c r="I730" s="215"/>
      <c r="J730" s="215"/>
      <c r="K730" s="215"/>
      <c r="L730" s="216"/>
      <c r="M730" s="215"/>
      <c r="N730" s="215"/>
      <c r="O730" s="215"/>
      <c r="P730" s="215"/>
      <c r="Q730" s="217"/>
    </row>
    <row r="731" spans="1:17" ht="24.95" customHeight="1">
      <c r="A731" s="214"/>
      <c r="B731" s="215"/>
      <c r="C731" s="215"/>
      <c r="D731" s="216"/>
      <c r="E731" s="215"/>
      <c r="F731" s="215"/>
      <c r="G731" s="215"/>
      <c r="H731" s="215"/>
      <c r="I731" s="215"/>
      <c r="J731" s="215"/>
      <c r="K731" s="215"/>
      <c r="L731" s="216"/>
      <c r="M731" s="215"/>
      <c r="N731" s="215"/>
      <c r="O731" s="215"/>
      <c r="P731" s="215"/>
      <c r="Q731" s="217"/>
    </row>
    <row r="732" spans="1:17" ht="24.95" customHeight="1">
      <c r="A732" s="214"/>
      <c r="B732" s="215"/>
      <c r="C732" s="215"/>
      <c r="D732" s="216"/>
      <c r="E732" s="215"/>
      <c r="F732" s="215"/>
      <c r="G732" s="215"/>
      <c r="H732" s="215"/>
      <c r="I732" s="215"/>
      <c r="J732" s="215"/>
      <c r="K732" s="215"/>
      <c r="L732" s="216"/>
      <c r="M732" s="215"/>
      <c r="N732" s="215"/>
      <c r="O732" s="215"/>
      <c r="P732" s="215"/>
      <c r="Q732" s="217"/>
    </row>
    <row r="733" spans="1:17" ht="24.95" customHeight="1">
      <c r="A733" s="214"/>
      <c r="B733" s="215"/>
      <c r="C733" s="215"/>
      <c r="D733" s="216"/>
      <c r="E733" s="215"/>
      <c r="F733" s="215"/>
      <c r="G733" s="215"/>
      <c r="H733" s="215"/>
      <c r="I733" s="215"/>
      <c r="J733" s="215"/>
      <c r="K733" s="215"/>
      <c r="L733" s="216"/>
      <c r="M733" s="215"/>
      <c r="N733" s="215"/>
      <c r="O733" s="215"/>
      <c r="P733" s="215"/>
      <c r="Q733" s="217"/>
    </row>
    <row r="734" spans="1:17" ht="24.95" customHeight="1">
      <c r="A734" s="214"/>
      <c r="B734" s="215"/>
      <c r="C734" s="215"/>
      <c r="D734" s="216"/>
      <c r="E734" s="215"/>
      <c r="F734" s="215"/>
      <c r="G734" s="215"/>
      <c r="H734" s="215"/>
      <c r="I734" s="215"/>
      <c r="J734" s="215"/>
      <c r="K734" s="215"/>
      <c r="L734" s="216"/>
      <c r="M734" s="215"/>
      <c r="N734" s="215"/>
      <c r="O734" s="215"/>
      <c r="P734" s="215"/>
      <c r="Q734" s="217"/>
    </row>
    <row r="735" spans="1:17" ht="24.95" customHeight="1">
      <c r="A735" s="214"/>
      <c r="B735" s="215"/>
      <c r="C735" s="215"/>
      <c r="D735" s="216"/>
      <c r="E735" s="215"/>
      <c r="F735" s="215"/>
      <c r="G735" s="215"/>
      <c r="H735" s="215"/>
      <c r="I735" s="215"/>
      <c r="J735" s="215"/>
      <c r="K735" s="215"/>
      <c r="L735" s="216"/>
      <c r="M735" s="215"/>
      <c r="N735" s="215"/>
      <c r="O735" s="215"/>
      <c r="P735" s="215"/>
      <c r="Q735" s="217"/>
    </row>
    <row r="736" spans="1:17" ht="24.95" customHeight="1">
      <c r="A736" s="214"/>
      <c r="B736" s="215"/>
      <c r="C736" s="215"/>
      <c r="D736" s="216"/>
      <c r="E736" s="215"/>
      <c r="F736" s="215"/>
      <c r="G736" s="215"/>
      <c r="H736" s="215"/>
      <c r="I736" s="215"/>
      <c r="J736" s="215"/>
      <c r="K736" s="215"/>
      <c r="L736" s="216"/>
      <c r="M736" s="215"/>
      <c r="N736" s="215"/>
      <c r="O736" s="215"/>
      <c r="P736" s="215"/>
      <c r="Q736" s="217"/>
    </row>
    <row r="737" spans="1:17" ht="24.95" customHeight="1">
      <c r="A737" s="214"/>
      <c r="B737" s="215"/>
      <c r="C737" s="215"/>
      <c r="D737" s="216"/>
      <c r="E737" s="215"/>
      <c r="F737" s="215"/>
      <c r="G737" s="215"/>
      <c r="H737" s="215"/>
      <c r="I737" s="215"/>
      <c r="J737" s="215"/>
      <c r="K737" s="215"/>
      <c r="L737" s="216"/>
      <c r="M737" s="215"/>
      <c r="N737" s="215"/>
      <c r="O737" s="215"/>
      <c r="P737" s="215"/>
      <c r="Q737" s="217"/>
    </row>
    <row r="738" spans="1:17" ht="24.95" customHeight="1">
      <c r="A738" s="214"/>
      <c r="B738" s="215"/>
      <c r="C738" s="215"/>
      <c r="D738" s="216"/>
      <c r="E738" s="215"/>
      <c r="F738" s="215"/>
      <c r="G738" s="215"/>
      <c r="H738" s="215"/>
      <c r="I738" s="215"/>
      <c r="J738" s="215"/>
      <c r="K738" s="215"/>
      <c r="L738" s="216"/>
      <c r="M738" s="215"/>
      <c r="N738" s="215"/>
      <c r="O738" s="215"/>
      <c r="P738" s="215"/>
      <c r="Q738" s="217"/>
    </row>
    <row r="739" spans="1:17" ht="24.95" customHeight="1">
      <c r="A739" s="214"/>
      <c r="B739" s="215"/>
      <c r="C739" s="215"/>
      <c r="D739" s="216"/>
      <c r="E739" s="215"/>
      <c r="F739" s="215"/>
      <c r="G739" s="215"/>
      <c r="H739" s="215"/>
      <c r="I739" s="215"/>
      <c r="J739" s="215"/>
      <c r="K739" s="215"/>
      <c r="L739" s="216"/>
      <c r="M739" s="215"/>
      <c r="N739" s="215"/>
      <c r="O739" s="215"/>
      <c r="P739" s="215"/>
      <c r="Q739" s="217"/>
    </row>
    <row r="740" spans="1:17" ht="24.95" customHeight="1">
      <c r="A740" s="214"/>
      <c r="B740" s="215"/>
      <c r="C740" s="215"/>
      <c r="D740" s="216"/>
      <c r="E740" s="215"/>
      <c r="F740" s="215"/>
      <c r="G740" s="215"/>
      <c r="H740" s="215"/>
      <c r="I740" s="215"/>
      <c r="J740" s="215"/>
      <c r="K740" s="215"/>
      <c r="L740" s="216"/>
      <c r="M740" s="215"/>
      <c r="N740" s="215"/>
      <c r="O740" s="215"/>
      <c r="P740" s="215"/>
      <c r="Q740" s="217"/>
    </row>
    <row r="741" spans="1:17" ht="24.95" customHeight="1">
      <c r="A741" s="214"/>
      <c r="B741" s="215"/>
      <c r="C741" s="215"/>
      <c r="D741" s="216"/>
      <c r="E741" s="215"/>
      <c r="F741" s="215"/>
      <c r="G741" s="215"/>
      <c r="H741" s="215"/>
      <c r="I741" s="215"/>
      <c r="J741" s="215"/>
      <c r="K741" s="215"/>
      <c r="L741" s="216"/>
      <c r="M741" s="215"/>
      <c r="N741" s="215"/>
      <c r="O741" s="215"/>
      <c r="P741" s="215"/>
      <c r="Q741" s="217"/>
    </row>
    <row r="742" spans="1:17" ht="24.95" customHeight="1">
      <c r="A742" s="214"/>
      <c r="B742" s="215"/>
      <c r="C742" s="215"/>
      <c r="D742" s="216"/>
      <c r="E742" s="215"/>
      <c r="F742" s="215"/>
      <c r="G742" s="215"/>
      <c r="H742" s="215"/>
      <c r="I742" s="215"/>
      <c r="J742" s="215"/>
      <c r="K742" s="215"/>
      <c r="L742" s="216"/>
      <c r="M742" s="215"/>
      <c r="N742" s="215"/>
      <c r="O742" s="215"/>
      <c r="P742" s="215"/>
      <c r="Q742" s="217"/>
    </row>
    <row r="743" spans="1:17" ht="24.95" customHeight="1">
      <c r="A743" s="214"/>
      <c r="B743" s="215"/>
      <c r="C743" s="215"/>
      <c r="D743" s="216"/>
      <c r="E743" s="215"/>
      <c r="F743" s="215"/>
      <c r="G743" s="215"/>
      <c r="H743" s="215"/>
      <c r="I743" s="215"/>
      <c r="J743" s="215"/>
      <c r="K743" s="215"/>
      <c r="L743" s="216"/>
      <c r="M743" s="215"/>
      <c r="N743" s="215"/>
      <c r="O743" s="215"/>
      <c r="P743" s="215"/>
      <c r="Q743" s="217"/>
    </row>
    <row r="744" spans="1:17" ht="24.95" customHeight="1">
      <c r="A744" s="214"/>
      <c r="B744" s="215"/>
      <c r="C744" s="215"/>
      <c r="D744" s="216"/>
      <c r="E744" s="215"/>
      <c r="F744" s="215"/>
      <c r="G744" s="215"/>
      <c r="H744" s="215"/>
      <c r="I744" s="215"/>
      <c r="J744" s="215"/>
      <c r="K744" s="215"/>
      <c r="L744" s="216"/>
      <c r="M744" s="215"/>
      <c r="N744" s="215"/>
      <c r="O744" s="215"/>
      <c r="P744" s="215"/>
      <c r="Q744" s="217"/>
    </row>
    <row r="745" spans="1:17" ht="24.95" customHeight="1">
      <c r="A745" s="214"/>
      <c r="B745" s="215"/>
      <c r="C745" s="215"/>
      <c r="D745" s="216"/>
      <c r="E745" s="215"/>
      <c r="F745" s="215"/>
      <c r="G745" s="215"/>
      <c r="H745" s="215"/>
      <c r="I745" s="215"/>
      <c r="J745" s="215"/>
      <c r="K745" s="215"/>
      <c r="L745" s="216"/>
      <c r="M745" s="215"/>
      <c r="N745" s="215"/>
      <c r="O745" s="215"/>
      <c r="P745" s="215"/>
      <c r="Q745" s="217"/>
    </row>
    <row r="746" spans="1:17" ht="24.95" customHeight="1">
      <c r="A746" s="214"/>
      <c r="B746" s="215"/>
      <c r="C746" s="215"/>
      <c r="D746" s="216"/>
      <c r="E746" s="215"/>
      <c r="F746" s="215"/>
      <c r="G746" s="215"/>
      <c r="H746" s="215"/>
      <c r="I746" s="215"/>
      <c r="J746" s="215"/>
      <c r="K746" s="215"/>
      <c r="L746" s="216"/>
      <c r="M746" s="215"/>
      <c r="N746" s="215"/>
      <c r="O746" s="215"/>
      <c r="P746" s="215"/>
      <c r="Q746" s="217"/>
    </row>
    <row r="747" spans="1:17" ht="24.95" customHeight="1">
      <c r="A747" s="214"/>
      <c r="B747" s="215"/>
      <c r="C747" s="215"/>
      <c r="D747" s="216"/>
      <c r="E747" s="215"/>
      <c r="F747" s="215"/>
      <c r="G747" s="215"/>
      <c r="H747" s="215"/>
      <c r="I747" s="215"/>
      <c r="J747" s="215"/>
      <c r="K747" s="215"/>
      <c r="L747" s="216"/>
      <c r="M747" s="215"/>
      <c r="N747" s="215"/>
      <c r="O747" s="215"/>
      <c r="P747" s="215"/>
      <c r="Q747" s="217"/>
    </row>
    <row r="748" spans="1:17" ht="24.95" customHeight="1">
      <c r="A748" s="214"/>
      <c r="B748" s="215"/>
      <c r="C748" s="215"/>
      <c r="D748" s="216"/>
      <c r="E748" s="215"/>
      <c r="F748" s="215"/>
      <c r="G748" s="215"/>
      <c r="H748" s="215"/>
      <c r="I748" s="215"/>
      <c r="J748" s="215"/>
      <c r="K748" s="215"/>
      <c r="L748" s="216"/>
      <c r="M748" s="215"/>
      <c r="N748" s="215"/>
      <c r="O748" s="215"/>
      <c r="P748" s="215"/>
      <c r="Q748" s="217"/>
    </row>
    <row r="749" spans="1:17" ht="24.95" customHeight="1">
      <c r="A749" s="214"/>
      <c r="B749" s="215"/>
      <c r="C749" s="215"/>
      <c r="D749" s="216"/>
      <c r="E749" s="215"/>
      <c r="F749" s="215"/>
      <c r="G749" s="215"/>
      <c r="H749" s="215"/>
      <c r="I749" s="215"/>
      <c r="J749" s="215"/>
      <c r="K749" s="215"/>
      <c r="L749" s="216"/>
      <c r="M749" s="215"/>
      <c r="N749" s="215"/>
      <c r="O749" s="215"/>
      <c r="P749" s="215"/>
      <c r="Q749" s="217"/>
    </row>
    <row r="750" spans="1:17" ht="24.95" customHeight="1">
      <c r="A750" s="214"/>
      <c r="B750" s="215"/>
      <c r="C750" s="215"/>
      <c r="D750" s="216"/>
      <c r="E750" s="215"/>
      <c r="F750" s="215"/>
      <c r="G750" s="215"/>
      <c r="H750" s="215"/>
      <c r="I750" s="215"/>
      <c r="J750" s="215"/>
      <c r="K750" s="215"/>
      <c r="L750" s="216"/>
      <c r="M750" s="215"/>
      <c r="N750" s="215"/>
      <c r="O750" s="215"/>
      <c r="P750" s="215"/>
      <c r="Q750" s="217"/>
    </row>
    <row r="751" spans="1:17" ht="24.95" customHeight="1">
      <c r="A751" s="214"/>
      <c r="B751" s="215"/>
      <c r="C751" s="215"/>
      <c r="D751" s="216"/>
      <c r="E751" s="215"/>
      <c r="F751" s="215"/>
      <c r="G751" s="215"/>
      <c r="H751" s="215"/>
      <c r="I751" s="215"/>
      <c r="J751" s="215"/>
      <c r="K751" s="215"/>
      <c r="L751" s="216"/>
      <c r="M751" s="215"/>
      <c r="N751" s="215"/>
      <c r="O751" s="215"/>
      <c r="P751" s="215"/>
      <c r="Q751" s="217"/>
    </row>
    <row r="752" spans="1:17" ht="24.95" customHeight="1">
      <c r="A752" s="214"/>
      <c r="B752" s="215"/>
      <c r="C752" s="215"/>
      <c r="D752" s="216"/>
      <c r="E752" s="215"/>
      <c r="F752" s="215"/>
      <c r="G752" s="215"/>
      <c r="H752" s="215"/>
      <c r="I752" s="215"/>
      <c r="J752" s="215"/>
      <c r="K752" s="215"/>
      <c r="L752" s="216"/>
      <c r="M752" s="215"/>
      <c r="N752" s="215"/>
      <c r="O752" s="215"/>
      <c r="P752" s="215"/>
      <c r="Q752" s="217"/>
    </row>
    <row r="753" spans="1:17" ht="24.95" customHeight="1">
      <c r="A753" s="214"/>
      <c r="B753" s="215"/>
      <c r="C753" s="215"/>
      <c r="D753" s="216"/>
      <c r="E753" s="215"/>
      <c r="F753" s="215"/>
      <c r="G753" s="215"/>
      <c r="H753" s="215"/>
      <c r="I753" s="215"/>
      <c r="J753" s="215"/>
      <c r="K753" s="215"/>
      <c r="L753" s="216"/>
      <c r="M753" s="215"/>
      <c r="N753" s="215"/>
      <c r="O753" s="215"/>
      <c r="P753" s="215"/>
      <c r="Q753" s="217"/>
    </row>
    <row r="754" spans="1:17" ht="24.95" customHeight="1">
      <c r="A754" s="214"/>
      <c r="B754" s="215"/>
      <c r="C754" s="215"/>
      <c r="D754" s="216"/>
      <c r="E754" s="215"/>
      <c r="F754" s="215"/>
      <c r="G754" s="215"/>
      <c r="H754" s="215"/>
      <c r="I754" s="215"/>
      <c r="J754" s="215"/>
      <c r="K754" s="215"/>
      <c r="L754" s="216"/>
      <c r="M754" s="215"/>
      <c r="N754" s="215"/>
      <c r="O754" s="215"/>
      <c r="P754" s="215"/>
      <c r="Q754" s="217"/>
    </row>
    <row r="755" spans="1:17" ht="24.95" customHeight="1">
      <c r="A755" s="214"/>
      <c r="B755" s="215"/>
      <c r="C755" s="215"/>
      <c r="D755" s="216"/>
      <c r="E755" s="215"/>
      <c r="F755" s="215"/>
      <c r="G755" s="215"/>
      <c r="H755" s="215"/>
      <c r="I755" s="215"/>
      <c r="J755" s="215"/>
      <c r="K755" s="215"/>
      <c r="L755" s="216"/>
      <c r="M755" s="215"/>
      <c r="N755" s="215"/>
      <c r="O755" s="215"/>
      <c r="P755" s="215"/>
      <c r="Q755" s="217"/>
    </row>
    <row r="756" spans="1:17" ht="24.95" customHeight="1">
      <c r="A756" s="214"/>
      <c r="B756" s="215"/>
      <c r="C756" s="215"/>
      <c r="D756" s="216"/>
      <c r="E756" s="215"/>
      <c r="F756" s="215"/>
      <c r="G756" s="215"/>
      <c r="H756" s="215"/>
      <c r="I756" s="215"/>
      <c r="J756" s="215"/>
      <c r="K756" s="215"/>
      <c r="L756" s="216"/>
      <c r="M756" s="215"/>
      <c r="N756" s="215"/>
      <c r="O756" s="215"/>
      <c r="P756" s="215"/>
      <c r="Q756" s="217"/>
    </row>
    <row r="757" spans="1:17" ht="24.95" customHeight="1">
      <c r="A757" s="214"/>
      <c r="B757" s="215"/>
      <c r="C757" s="215"/>
      <c r="D757" s="216"/>
      <c r="E757" s="215"/>
      <c r="F757" s="215"/>
      <c r="G757" s="215"/>
      <c r="H757" s="215"/>
      <c r="I757" s="215"/>
      <c r="J757" s="215"/>
      <c r="K757" s="215"/>
      <c r="L757" s="216"/>
      <c r="M757" s="215"/>
      <c r="N757" s="215"/>
      <c r="O757" s="215"/>
      <c r="P757" s="215"/>
      <c r="Q757" s="217"/>
    </row>
    <row r="758" spans="1:17" ht="24.95" customHeight="1">
      <c r="A758" s="214"/>
      <c r="B758" s="215"/>
      <c r="C758" s="215"/>
      <c r="D758" s="216"/>
      <c r="E758" s="215"/>
      <c r="F758" s="215"/>
      <c r="G758" s="215"/>
      <c r="H758" s="215"/>
      <c r="I758" s="215"/>
      <c r="J758" s="215"/>
      <c r="K758" s="215"/>
      <c r="L758" s="216"/>
      <c r="M758" s="215"/>
      <c r="N758" s="215"/>
      <c r="O758" s="215"/>
      <c r="P758" s="215"/>
      <c r="Q758" s="217"/>
    </row>
    <row r="759" spans="1:17" ht="24.95" customHeight="1">
      <c r="A759" s="214"/>
      <c r="B759" s="215"/>
      <c r="C759" s="215"/>
      <c r="D759" s="216"/>
      <c r="E759" s="215"/>
      <c r="F759" s="215"/>
      <c r="G759" s="215"/>
      <c r="H759" s="215"/>
      <c r="I759" s="215"/>
      <c r="J759" s="215"/>
      <c r="K759" s="215"/>
      <c r="L759" s="216"/>
      <c r="M759" s="215"/>
      <c r="N759" s="215"/>
      <c r="O759" s="215"/>
      <c r="P759" s="215"/>
      <c r="Q759" s="217"/>
    </row>
    <row r="760" spans="1:17" ht="24.95" customHeight="1">
      <c r="A760" s="214"/>
      <c r="B760" s="215"/>
      <c r="C760" s="215"/>
      <c r="D760" s="216"/>
      <c r="E760" s="215"/>
      <c r="F760" s="215"/>
      <c r="G760" s="215"/>
      <c r="H760" s="215"/>
      <c r="I760" s="215"/>
      <c r="J760" s="215"/>
      <c r="K760" s="215"/>
      <c r="L760" s="216"/>
      <c r="M760" s="215"/>
      <c r="N760" s="215"/>
      <c r="O760" s="215"/>
      <c r="P760" s="215"/>
      <c r="Q760" s="217"/>
    </row>
    <row r="761" spans="1:17" ht="24.95" customHeight="1">
      <c r="A761" s="214"/>
      <c r="B761" s="215"/>
      <c r="C761" s="215"/>
      <c r="D761" s="216"/>
      <c r="E761" s="215"/>
      <c r="F761" s="215"/>
      <c r="G761" s="215"/>
      <c r="H761" s="215"/>
      <c r="I761" s="215"/>
      <c r="J761" s="215"/>
      <c r="K761" s="215"/>
      <c r="L761" s="216"/>
      <c r="M761" s="215"/>
      <c r="N761" s="215"/>
      <c r="O761" s="215"/>
      <c r="P761" s="215"/>
      <c r="Q761" s="217"/>
    </row>
    <row r="762" spans="1:17" ht="24.95" customHeight="1">
      <c r="A762" s="214"/>
      <c r="B762" s="215"/>
      <c r="C762" s="215"/>
      <c r="D762" s="216"/>
      <c r="E762" s="215"/>
      <c r="F762" s="215"/>
      <c r="G762" s="215"/>
      <c r="H762" s="215"/>
      <c r="I762" s="215"/>
      <c r="J762" s="215"/>
      <c r="K762" s="215"/>
      <c r="L762" s="216"/>
      <c r="M762" s="215"/>
      <c r="N762" s="215"/>
      <c r="O762" s="215"/>
      <c r="P762" s="215"/>
      <c r="Q762" s="217"/>
    </row>
    <row r="763" spans="1:17" ht="24.95" customHeight="1">
      <c r="A763" s="214"/>
      <c r="B763" s="215"/>
      <c r="C763" s="215"/>
      <c r="D763" s="216"/>
      <c r="E763" s="215"/>
      <c r="F763" s="215"/>
      <c r="G763" s="215"/>
      <c r="H763" s="215"/>
      <c r="I763" s="215"/>
      <c r="J763" s="215"/>
      <c r="K763" s="215"/>
      <c r="L763" s="216"/>
      <c r="M763" s="215"/>
      <c r="N763" s="215"/>
      <c r="O763" s="215"/>
      <c r="P763" s="215"/>
      <c r="Q763" s="217"/>
    </row>
    <row r="764" spans="1:17" ht="24.95" customHeight="1">
      <c r="A764" s="214"/>
      <c r="B764" s="215"/>
      <c r="C764" s="215"/>
      <c r="D764" s="216"/>
      <c r="E764" s="215"/>
      <c r="F764" s="215"/>
      <c r="G764" s="215"/>
      <c r="H764" s="215"/>
      <c r="I764" s="215"/>
      <c r="J764" s="215"/>
      <c r="K764" s="215"/>
      <c r="L764" s="216"/>
      <c r="M764" s="215"/>
      <c r="N764" s="215"/>
      <c r="O764" s="215"/>
      <c r="P764" s="215"/>
      <c r="Q764" s="217"/>
    </row>
    <row r="765" spans="1:17" ht="24.95" customHeight="1">
      <c r="A765" s="214"/>
      <c r="B765" s="215"/>
      <c r="C765" s="215"/>
      <c r="D765" s="216"/>
      <c r="E765" s="215"/>
      <c r="F765" s="215"/>
      <c r="G765" s="215"/>
      <c r="H765" s="215"/>
      <c r="I765" s="215"/>
      <c r="J765" s="215"/>
      <c r="K765" s="215"/>
      <c r="L765" s="216"/>
      <c r="M765" s="215"/>
      <c r="N765" s="215"/>
      <c r="O765" s="215"/>
      <c r="P765" s="215"/>
      <c r="Q765" s="217"/>
    </row>
    <row r="766" spans="1:17" ht="24.95" customHeight="1">
      <c r="A766" s="214"/>
      <c r="B766" s="215"/>
      <c r="C766" s="215"/>
      <c r="D766" s="216"/>
      <c r="E766" s="215"/>
      <c r="F766" s="215"/>
      <c r="G766" s="215"/>
      <c r="H766" s="215"/>
      <c r="I766" s="215"/>
      <c r="J766" s="215"/>
      <c r="K766" s="215"/>
      <c r="L766" s="216"/>
      <c r="M766" s="215"/>
      <c r="N766" s="215"/>
      <c r="O766" s="215"/>
      <c r="P766" s="215"/>
      <c r="Q766" s="217"/>
    </row>
    <row r="767" spans="1:17" ht="24.95" customHeight="1">
      <c r="A767" s="214"/>
      <c r="B767" s="215"/>
      <c r="C767" s="215"/>
      <c r="D767" s="216"/>
      <c r="E767" s="215"/>
      <c r="F767" s="215"/>
      <c r="G767" s="215"/>
      <c r="H767" s="215"/>
      <c r="I767" s="215"/>
      <c r="J767" s="215"/>
      <c r="K767" s="215"/>
      <c r="L767" s="216"/>
      <c r="M767" s="215"/>
      <c r="N767" s="215"/>
      <c r="O767" s="215"/>
      <c r="P767" s="215"/>
      <c r="Q767" s="217"/>
    </row>
    <row r="768" spans="1:17" ht="24.95" customHeight="1">
      <c r="A768" s="214"/>
      <c r="B768" s="215"/>
      <c r="C768" s="215"/>
      <c r="D768" s="216"/>
      <c r="E768" s="215"/>
      <c r="F768" s="215"/>
      <c r="G768" s="215"/>
      <c r="H768" s="215"/>
      <c r="I768" s="215"/>
      <c r="J768" s="215"/>
      <c r="K768" s="215"/>
      <c r="L768" s="216"/>
      <c r="M768" s="215"/>
      <c r="N768" s="215"/>
      <c r="O768" s="215"/>
      <c r="P768" s="215"/>
      <c r="Q768" s="217"/>
    </row>
    <row r="769" spans="1:17" ht="24.95" customHeight="1">
      <c r="A769" s="214"/>
      <c r="B769" s="215"/>
      <c r="C769" s="215"/>
      <c r="D769" s="216"/>
      <c r="E769" s="215"/>
      <c r="F769" s="215"/>
      <c r="G769" s="215"/>
      <c r="H769" s="215"/>
      <c r="I769" s="215"/>
      <c r="J769" s="215"/>
      <c r="K769" s="215"/>
      <c r="L769" s="216"/>
      <c r="M769" s="215"/>
      <c r="N769" s="215"/>
      <c r="O769" s="215"/>
      <c r="P769" s="215"/>
      <c r="Q769" s="217"/>
    </row>
    <row r="770" spans="1:17" ht="24.95" customHeight="1">
      <c r="A770" s="214"/>
      <c r="B770" s="215"/>
      <c r="C770" s="215"/>
      <c r="D770" s="216"/>
      <c r="E770" s="215"/>
      <c r="F770" s="215"/>
      <c r="G770" s="215"/>
      <c r="H770" s="215"/>
      <c r="I770" s="215"/>
      <c r="J770" s="215"/>
      <c r="K770" s="215"/>
      <c r="L770" s="216"/>
      <c r="M770" s="215"/>
      <c r="N770" s="215"/>
      <c r="O770" s="215"/>
      <c r="P770" s="215"/>
      <c r="Q770" s="217"/>
    </row>
    <row r="771" spans="1:17" ht="24.95" customHeight="1">
      <c r="A771" s="214"/>
      <c r="B771" s="215"/>
      <c r="C771" s="215"/>
      <c r="D771" s="216"/>
      <c r="E771" s="215"/>
      <c r="F771" s="215"/>
      <c r="G771" s="215"/>
      <c r="H771" s="215"/>
      <c r="I771" s="215"/>
      <c r="J771" s="215"/>
      <c r="K771" s="215"/>
      <c r="L771" s="216"/>
      <c r="M771" s="215"/>
      <c r="N771" s="215"/>
      <c r="O771" s="215"/>
      <c r="P771" s="215"/>
      <c r="Q771" s="217"/>
    </row>
    <row r="772" spans="1:17" ht="24.95" customHeight="1">
      <c r="A772" s="214"/>
      <c r="B772" s="215"/>
      <c r="C772" s="215"/>
      <c r="D772" s="216"/>
      <c r="E772" s="215"/>
      <c r="F772" s="215"/>
      <c r="G772" s="215"/>
      <c r="H772" s="215"/>
      <c r="I772" s="215"/>
      <c r="J772" s="215"/>
      <c r="K772" s="215"/>
      <c r="L772" s="216"/>
      <c r="M772" s="215"/>
      <c r="N772" s="215"/>
      <c r="O772" s="215"/>
      <c r="P772" s="215"/>
      <c r="Q772" s="217"/>
    </row>
    <row r="773" spans="1:17" ht="24.95" customHeight="1">
      <c r="A773" s="214"/>
      <c r="B773" s="215"/>
      <c r="C773" s="215"/>
      <c r="D773" s="216"/>
      <c r="E773" s="215"/>
      <c r="F773" s="215"/>
      <c r="G773" s="215"/>
      <c r="H773" s="215"/>
      <c r="I773" s="215"/>
      <c r="J773" s="215"/>
      <c r="K773" s="215"/>
      <c r="L773" s="216"/>
      <c r="M773" s="215"/>
      <c r="N773" s="215"/>
      <c r="O773" s="215"/>
      <c r="P773" s="215"/>
      <c r="Q773" s="217"/>
    </row>
    <row r="774" spans="1:17" ht="24.95" customHeight="1">
      <c r="A774" s="214"/>
      <c r="B774" s="215"/>
      <c r="C774" s="215"/>
      <c r="D774" s="216"/>
      <c r="E774" s="215"/>
      <c r="F774" s="215"/>
      <c r="G774" s="215"/>
      <c r="H774" s="215"/>
      <c r="I774" s="215"/>
      <c r="J774" s="215"/>
      <c r="K774" s="215"/>
      <c r="L774" s="216"/>
      <c r="M774" s="215"/>
      <c r="N774" s="215"/>
      <c r="O774" s="215"/>
      <c r="P774" s="215"/>
      <c r="Q774" s="217"/>
    </row>
    <row r="775" spans="1:17" ht="24.95" customHeight="1">
      <c r="A775" s="214"/>
      <c r="B775" s="215"/>
      <c r="C775" s="215"/>
      <c r="D775" s="216"/>
      <c r="E775" s="215"/>
      <c r="F775" s="215"/>
      <c r="G775" s="215"/>
      <c r="H775" s="215"/>
      <c r="I775" s="215"/>
      <c r="J775" s="215"/>
      <c r="K775" s="215"/>
      <c r="L775" s="216"/>
      <c r="M775" s="215"/>
      <c r="N775" s="215"/>
      <c r="O775" s="215"/>
      <c r="P775" s="215"/>
      <c r="Q775" s="217"/>
    </row>
    <row r="776" spans="1:17" ht="24.95" customHeight="1">
      <c r="A776" s="214"/>
      <c r="B776" s="215"/>
      <c r="C776" s="215"/>
      <c r="D776" s="216"/>
      <c r="E776" s="215"/>
      <c r="F776" s="215"/>
      <c r="G776" s="215"/>
      <c r="H776" s="215"/>
      <c r="I776" s="215"/>
      <c r="J776" s="215"/>
      <c r="K776" s="215"/>
      <c r="L776" s="216"/>
      <c r="M776" s="215"/>
      <c r="N776" s="215"/>
      <c r="O776" s="215"/>
      <c r="P776" s="215"/>
      <c r="Q776" s="217"/>
    </row>
    <row r="777" spans="1:17" ht="24.95" customHeight="1">
      <c r="A777" s="214"/>
      <c r="B777" s="215"/>
      <c r="C777" s="215"/>
      <c r="D777" s="216"/>
      <c r="E777" s="215"/>
      <c r="F777" s="215"/>
      <c r="G777" s="215"/>
      <c r="H777" s="215"/>
      <c r="I777" s="215"/>
      <c r="J777" s="215"/>
      <c r="K777" s="215"/>
      <c r="L777" s="216"/>
      <c r="M777" s="215"/>
      <c r="N777" s="215"/>
      <c r="O777" s="215"/>
      <c r="P777" s="215"/>
      <c r="Q777" s="217"/>
    </row>
    <row r="778" spans="1:17" ht="24.95" customHeight="1">
      <c r="A778" s="214"/>
      <c r="B778" s="215"/>
      <c r="C778" s="215"/>
      <c r="D778" s="216"/>
      <c r="E778" s="215"/>
      <c r="F778" s="215"/>
      <c r="G778" s="215"/>
      <c r="H778" s="215"/>
      <c r="I778" s="215"/>
      <c r="J778" s="215"/>
      <c r="K778" s="215"/>
      <c r="L778" s="216"/>
      <c r="M778" s="215"/>
      <c r="N778" s="215"/>
      <c r="O778" s="215"/>
      <c r="P778" s="215"/>
      <c r="Q778" s="217"/>
    </row>
    <row r="779" spans="1:17" ht="24.95" customHeight="1">
      <c r="A779" s="214"/>
      <c r="B779" s="215"/>
      <c r="C779" s="215"/>
      <c r="D779" s="216"/>
      <c r="E779" s="215"/>
      <c r="F779" s="215"/>
      <c r="G779" s="215"/>
      <c r="H779" s="215"/>
      <c r="I779" s="215"/>
      <c r="J779" s="215"/>
      <c r="K779" s="215"/>
      <c r="L779" s="216"/>
      <c r="M779" s="215"/>
      <c r="N779" s="215"/>
      <c r="O779" s="215"/>
      <c r="P779" s="215"/>
      <c r="Q779" s="217"/>
    </row>
    <row r="780" spans="1:17" ht="24.95" customHeight="1">
      <c r="A780" s="214"/>
      <c r="B780" s="215"/>
      <c r="C780" s="215"/>
      <c r="D780" s="216"/>
      <c r="E780" s="215"/>
      <c r="F780" s="215"/>
      <c r="G780" s="215"/>
      <c r="H780" s="215"/>
      <c r="I780" s="215"/>
      <c r="J780" s="215"/>
      <c r="K780" s="215"/>
      <c r="L780" s="216"/>
      <c r="M780" s="215"/>
      <c r="N780" s="215"/>
      <c r="O780" s="215"/>
      <c r="P780" s="215"/>
      <c r="Q780" s="217"/>
    </row>
    <row r="781" spans="1:17" ht="24.95" customHeight="1">
      <c r="A781" s="214"/>
      <c r="B781" s="215"/>
      <c r="C781" s="215"/>
      <c r="D781" s="216"/>
      <c r="E781" s="215"/>
      <c r="F781" s="215"/>
      <c r="G781" s="215"/>
      <c r="H781" s="215"/>
      <c r="I781" s="215"/>
      <c r="J781" s="215"/>
      <c r="K781" s="215"/>
      <c r="L781" s="216"/>
      <c r="M781" s="215"/>
      <c r="N781" s="215"/>
      <c r="O781" s="215"/>
      <c r="P781" s="215"/>
      <c r="Q781" s="217"/>
    </row>
    <row r="782" spans="1:17" ht="24.95" customHeight="1">
      <c r="A782" s="214"/>
      <c r="B782" s="215"/>
      <c r="C782" s="215"/>
      <c r="D782" s="216"/>
      <c r="E782" s="215"/>
      <c r="F782" s="215"/>
      <c r="G782" s="215"/>
      <c r="H782" s="215"/>
      <c r="I782" s="215"/>
      <c r="J782" s="215"/>
      <c r="K782" s="215"/>
      <c r="L782" s="216"/>
      <c r="M782" s="215"/>
      <c r="N782" s="215"/>
      <c r="O782" s="215"/>
      <c r="P782" s="215"/>
      <c r="Q782" s="217"/>
    </row>
    <row r="783" spans="1:17" ht="24.95" customHeight="1">
      <c r="A783" s="214"/>
      <c r="B783" s="215"/>
      <c r="C783" s="215"/>
      <c r="D783" s="216"/>
      <c r="E783" s="215"/>
      <c r="F783" s="215"/>
      <c r="G783" s="215"/>
      <c r="H783" s="215"/>
      <c r="I783" s="215"/>
      <c r="J783" s="215"/>
      <c r="K783" s="215"/>
      <c r="L783" s="216"/>
      <c r="M783" s="215"/>
      <c r="N783" s="215"/>
      <c r="O783" s="215"/>
      <c r="P783" s="215"/>
      <c r="Q783" s="217"/>
    </row>
    <row r="784" spans="1:17" ht="24.95" customHeight="1">
      <c r="A784" s="214"/>
      <c r="B784" s="215"/>
      <c r="C784" s="215"/>
      <c r="D784" s="216"/>
      <c r="E784" s="215"/>
      <c r="F784" s="215"/>
      <c r="G784" s="215"/>
      <c r="H784" s="215"/>
      <c r="I784" s="215"/>
      <c r="J784" s="215"/>
      <c r="K784" s="215"/>
      <c r="L784" s="216"/>
      <c r="M784" s="215"/>
      <c r="N784" s="215"/>
      <c r="O784" s="215"/>
      <c r="P784" s="215"/>
      <c r="Q784" s="217"/>
    </row>
    <row r="785" spans="1:17" ht="24.95" customHeight="1">
      <c r="A785" s="214"/>
      <c r="B785" s="215"/>
      <c r="C785" s="215"/>
      <c r="D785" s="216"/>
      <c r="E785" s="215"/>
      <c r="F785" s="215"/>
      <c r="G785" s="215"/>
      <c r="H785" s="215"/>
      <c r="I785" s="215"/>
      <c r="J785" s="215"/>
      <c r="K785" s="215"/>
      <c r="L785" s="216"/>
      <c r="M785" s="215"/>
      <c r="N785" s="215"/>
      <c r="O785" s="215"/>
      <c r="P785" s="215"/>
      <c r="Q785" s="217"/>
    </row>
    <row r="786" spans="1:17" ht="24.95" customHeight="1">
      <c r="A786" s="214"/>
      <c r="B786" s="215"/>
      <c r="C786" s="215"/>
      <c r="D786" s="216"/>
      <c r="E786" s="215"/>
      <c r="F786" s="215"/>
      <c r="G786" s="215"/>
      <c r="H786" s="215"/>
      <c r="I786" s="215"/>
      <c r="J786" s="215"/>
      <c r="K786" s="215"/>
      <c r="L786" s="216"/>
      <c r="M786" s="215"/>
      <c r="N786" s="215"/>
      <c r="O786" s="215"/>
      <c r="P786" s="215"/>
      <c r="Q786" s="217"/>
    </row>
    <row r="787" spans="1:17" ht="24.95" customHeight="1">
      <c r="A787" s="214"/>
      <c r="B787" s="215"/>
      <c r="C787" s="215"/>
      <c r="D787" s="216"/>
      <c r="E787" s="215"/>
      <c r="F787" s="215"/>
      <c r="G787" s="215"/>
      <c r="H787" s="215"/>
      <c r="I787" s="215"/>
      <c r="J787" s="215"/>
      <c r="K787" s="215"/>
      <c r="L787" s="216"/>
      <c r="M787" s="215"/>
      <c r="N787" s="215"/>
      <c r="O787" s="215"/>
      <c r="P787" s="215"/>
      <c r="Q787" s="217"/>
    </row>
    <row r="788" spans="1:17" ht="24.95" customHeight="1">
      <c r="A788" s="214"/>
      <c r="B788" s="215"/>
      <c r="C788" s="215"/>
      <c r="D788" s="216"/>
      <c r="E788" s="215"/>
      <c r="F788" s="215"/>
      <c r="G788" s="215"/>
      <c r="H788" s="215"/>
      <c r="I788" s="215"/>
      <c r="J788" s="215"/>
      <c r="K788" s="215"/>
      <c r="L788" s="216"/>
      <c r="M788" s="215"/>
      <c r="N788" s="215"/>
      <c r="O788" s="215"/>
      <c r="P788" s="215"/>
      <c r="Q788" s="217"/>
    </row>
    <row r="789" spans="1:17" ht="24.95" customHeight="1">
      <c r="A789" s="214"/>
      <c r="B789" s="215"/>
      <c r="C789" s="215"/>
      <c r="D789" s="216"/>
      <c r="E789" s="215"/>
      <c r="F789" s="215"/>
      <c r="G789" s="215"/>
      <c r="H789" s="215"/>
      <c r="I789" s="215"/>
      <c r="J789" s="215"/>
      <c r="K789" s="215"/>
      <c r="L789" s="216"/>
      <c r="M789" s="215"/>
      <c r="N789" s="215"/>
      <c r="O789" s="215"/>
      <c r="P789" s="215"/>
      <c r="Q789" s="217"/>
    </row>
    <row r="790" spans="1:17" ht="24.95" customHeight="1">
      <c r="A790" s="214"/>
      <c r="B790" s="215"/>
      <c r="C790" s="215"/>
      <c r="D790" s="216"/>
      <c r="E790" s="215"/>
      <c r="F790" s="215"/>
      <c r="G790" s="215"/>
      <c r="H790" s="215"/>
      <c r="I790" s="215"/>
      <c r="J790" s="215"/>
      <c r="K790" s="215"/>
      <c r="L790" s="216"/>
      <c r="M790" s="215"/>
      <c r="N790" s="215"/>
      <c r="O790" s="215"/>
      <c r="P790" s="215"/>
      <c r="Q790" s="217"/>
    </row>
    <row r="791" spans="1:17" ht="24.95" customHeight="1">
      <c r="A791" s="214"/>
      <c r="B791" s="215"/>
      <c r="C791" s="215"/>
      <c r="D791" s="216"/>
      <c r="E791" s="215"/>
      <c r="F791" s="215"/>
      <c r="G791" s="215"/>
      <c r="H791" s="215"/>
      <c r="I791" s="215"/>
      <c r="J791" s="215"/>
      <c r="K791" s="215"/>
      <c r="L791" s="216"/>
      <c r="M791" s="215"/>
      <c r="N791" s="215"/>
      <c r="O791" s="215"/>
      <c r="P791" s="215"/>
      <c r="Q791" s="217"/>
    </row>
    <row r="792" spans="1:17" ht="24.95" customHeight="1">
      <c r="A792" s="214"/>
      <c r="B792" s="215"/>
      <c r="C792" s="215"/>
      <c r="D792" s="216"/>
      <c r="E792" s="215"/>
      <c r="F792" s="215"/>
      <c r="G792" s="215"/>
      <c r="H792" s="215"/>
      <c r="I792" s="215"/>
      <c r="J792" s="215"/>
      <c r="K792" s="215"/>
      <c r="L792" s="216"/>
      <c r="M792" s="215"/>
      <c r="N792" s="215"/>
      <c r="O792" s="215"/>
      <c r="P792" s="215"/>
      <c r="Q792" s="217"/>
    </row>
    <row r="793" spans="1:17" ht="24.95" customHeight="1">
      <c r="A793" s="214"/>
      <c r="B793" s="215"/>
      <c r="C793" s="215"/>
      <c r="D793" s="216"/>
      <c r="E793" s="215"/>
      <c r="F793" s="215"/>
      <c r="G793" s="215"/>
      <c r="H793" s="215"/>
      <c r="I793" s="215"/>
      <c r="J793" s="215"/>
      <c r="K793" s="215"/>
      <c r="L793" s="216"/>
      <c r="M793" s="215"/>
      <c r="N793" s="215"/>
      <c r="O793" s="215"/>
      <c r="P793" s="215"/>
      <c r="Q793" s="217"/>
    </row>
    <row r="794" spans="1:17" ht="24.95" customHeight="1">
      <c r="A794" s="214"/>
      <c r="B794" s="215"/>
      <c r="C794" s="215"/>
      <c r="D794" s="216"/>
      <c r="E794" s="215"/>
      <c r="F794" s="215"/>
      <c r="G794" s="215"/>
      <c r="H794" s="215"/>
      <c r="I794" s="215"/>
      <c r="J794" s="215"/>
      <c r="K794" s="215"/>
      <c r="L794" s="216"/>
      <c r="M794" s="215"/>
      <c r="N794" s="215"/>
      <c r="O794" s="215"/>
      <c r="P794" s="215"/>
      <c r="Q794" s="217"/>
    </row>
    <row r="795" spans="1:17" ht="24.95" customHeight="1">
      <c r="A795" s="214"/>
      <c r="B795" s="215"/>
      <c r="C795" s="215"/>
      <c r="D795" s="216"/>
      <c r="E795" s="215"/>
      <c r="F795" s="215"/>
      <c r="G795" s="215"/>
      <c r="H795" s="215"/>
      <c r="I795" s="215"/>
      <c r="J795" s="215"/>
      <c r="K795" s="215"/>
      <c r="L795" s="216"/>
      <c r="M795" s="215"/>
      <c r="N795" s="215"/>
      <c r="O795" s="215"/>
      <c r="P795" s="215"/>
      <c r="Q795" s="217"/>
    </row>
    <row r="796" spans="1:17" ht="24.95" customHeight="1">
      <c r="A796" s="214"/>
      <c r="B796" s="215"/>
      <c r="C796" s="215"/>
      <c r="D796" s="216"/>
      <c r="E796" s="215"/>
      <c r="F796" s="215"/>
      <c r="G796" s="215"/>
      <c r="H796" s="215"/>
      <c r="I796" s="215"/>
      <c r="J796" s="215"/>
      <c r="K796" s="215"/>
      <c r="L796" s="216"/>
      <c r="M796" s="215"/>
      <c r="N796" s="215"/>
      <c r="O796" s="215"/>
      <c r="P796" s="215"/>
      <c r="Q796" s="217"/>
    </row>
    <row r="797" spans="1:17" ht="24.95" customHeight="1">
      <c r="A797" s="214"/>
      <c r="B797" s="215"/>
      <c r="C797" s="215"/>
      <c r="D797" s="216"/>
      <c r="E797" s="215"/>
      <c r="F797" s="215"/>
      <c r="G797" s="215"/>
      <c r="H797" s="215"/>
      <c r="I797" s="215"/>
      <c r="J797" s="215"/>
      <c r="K797" s="215"/>
      <c r="L797" s="216"/>
      <c r="M797" s="215"/>
      <c r="N797" s="215"/>
      <c r="O797" s="215"/>
      <c r="P797" s="215"/>
      <c r="Q797" s="217"/>
    </row>
    <row r="798" spans="1:17" ht="24.95" customHeight="1">
      <c r="A798" s="214"/>
      <c r="B798" s="215"/>
      <c r="C798" s="215"/>
      <c r="D798" s="216"/>
      <c r="E798" s="215"/>
      <c r="F798" s="215"/>
      <c r="G798" s="215"/>
      <c r="H798" s="215"/>
      <c r="I798" s="215"/>
      <c r="J798" s="215"/>
      <c r="K798" s="215"/>
      <c r="L798" s="216"/>
      <c r="M798" s="215"/>
      <c r="N798" s="215"/>
      <c r="O798" s="215"/>
      <c r="P798" s="215"/>
      <c r="Q798" s="217"/>
    </row>
    <row r="799" spans="1:17" ht="24.95" customHeight="1">
      <c r="A799" s="214"/>
      <c r="B799" s="215"/>
      <c r="C799" s="215"/>
      <c r="D799" s="216"/>
      <c r="E799" s="215"/>
      <c r="F799" s="215"/>
      <c r="G799" s="215"/>
      <c r="H799" s="215"/>
      <c r="I799" s="215"/>
      <c r="J799" s="215"/>
      <c r="K799" s="215"/>
      <c r="L799" s="216"/>
      <c r="M799" s="215"/>
      <c r="N799" s="215"/>
      <c r="O799" s="215"/>
      <c r="P799" s="215"/>
      <c r="Q799" s="217"/>
    </row>
    <row r="800" spans="1:17" ht="24.95" customHeight="1">
      <c r="A800" s="214"/>
      <c r="B800" s="215"/>
      <c r="C800" s="215"/>
      <c r="D800" s="216"/>
      <c r="E800" s="215"/>
      <c r="F800" s="215"/>
      <c r="G800" s="215"/>
      <c r="H800" s="215"/>
      <c r="I800" s="215"/>
      <c r="J800" s="215"/>
      <c r="K800" s="215"/>
      <c r="L800" s="216"/>
      <c r="M800" s="215"/>
      <c r="N800" s="215"/>
      <c r="O800" s="215"/>
      <c r="P800" s="215"/>
      <c r="Q800" s="217"/>
    </row>
    <row r="801" spans="1:43" ht="24.95" customHeight="1">
      <c r="A801" s="214"/>
      <c r="B801" s="215"/>
      <c r="C801" s="215"/>
      <c r="D801" s="216"/>
      <c r="E801" s="215"/>
      <c r="F801" s="215"/>
      <c r="G801" s="215"/>
      <c r="H801" s="215"/>
      <c r="I801" s="215"/>
      <c r="J801" s="215"/>
      <c r="K801" s="215"/>
      <c r="L801" s="216"/>
      <c r="M801" s="215"/>
      <c r="N801" s="215"/>
      <c r="O801" s="215"/>
      <c r="P801" s="215"/>
      <c r="Q801" s="217"/>
    </row>
    <row r="802" spans="1:43" ht="24.95" customHeight="1">
      <c r="A802" s="214"/>
      <c r="B802" s="215"/>
      <c r="C802" s="215"/>
      <c r="D802" s="216"/>
      <c r="E802" s="215"/>
      <c r="F802" s="215"/>
      <c r="G802" s="215"/>
      <c r="H802" s="215"/>
      <c r="I802" s="215"/>
      <c r="J802" s="215"/>
      <c r="K802" s="215"/>
      <c r="L802" s="216"/>
      <c r="M802" s="215"/>
      <c r="N802" s="215"/>
      <c r="O802" s="215"/>
      <c r="P802" s="215"/>
      <c r="Q802" s="217"/>
    </row>
    <row r="803" spans="1:43" ht="24.95" customHeight="1">
      <c r="A803" s="214"/>
      <c r="B803" s="215"/>
      <c r="C803" s="215"/>
      <c r="D803" s="216"/>
      <c r="E803" s="215"/>
      <c r="F803" s="215"/>
      <c r="G803" s="215"/>
      <c r="H803" s="215"/>
      <c r="I803" s="215"/>
      <c r="J803" s="215"/>
      <c r="K803" s="215"/>
      <c r="L803" s="216"/>
      <c r="M803" s="215"/>
      <c r="N803" s="215"/>
      <c r="O803" s="215"/>
      <c r="P803" s="215"/>
      <c r="Q803" s="217"/>
    </row>
    <row r="804" spans="1:43" ht="24.95" customHeight="1">
      <c r="A804" s="214"/>
      <c r="B804" s="215"/>
      <c r="C804" s="215"/>
      <c r="D804" s="216"/>
      <c r="E804" s="215"/>
      <c r="F804" s="215"/>
      <c r="G804" s="215"/>
      <c r="H804" s="215"/>
      <c r="I804" s="215"/>
      <c r="J804" s="215"/>
      <c r="K804" s="215"/>
      <c r="L804" s="216"/>
      <c r="M804" s="215"/>
      <c r="N804" s="215"/>
      <c r="O804" s="215"/>
      <c r="P804" s="215"/>
      <c r="Q804" s="217"/>
    </row>
    <row r="805" spans="1:43" ht="24.95" customHeight="1">
      <c r="A805" s="214"/>
      <c r="B805" s="215"/>
      <c r="C805" s="215"/>
      <c r="D805" s="216"/>
      <c r="E805" s="215"/>
      <c r="F805" s="215"/>
      <c r="G805" s="215"/>
      <c r="H805" s="215"/>
      <c r="I805" s="215"/>
      <c r="J805" s="215"/>
      <c r="K805" s="215"/>
      <c r="L805" s="216"/>
      <c r="M805" s="215"/>
      <c r="N805" s="215"/>
      <c r="O805" s="215"/>
      <c r="P805" s="215"/>
      <c r="Q805" s="217"/>
    </row>
    <row r="806" spans="1:43" ht="24.95" customHeight="1">
      <c r="A806" s="214"/>
      <c r="B806" s="215"/>
      <c r="C806" s="215"/>
      <c r="D806" s="216"/>
      <c r="E806" s="215"/>
      <c r="F806" s="215"/>
      <c r="G806" s="215"/>
      <c r="H806" s="215"/>
      <c r="I806" s="215"/>
      <c r="J806" s="215"/>
      <c r="K806" s="215"/>
      <c r="L806" s="216"/>
      <c r="M806" s="215"/>
      <c r="N806" s="215"/>
      <c r="O806" s="215"/>
      <c r="P806" s="215"/>
      <c r="Q806" s="217"/>
    </row>
    <row r="807" spans="1:43" ht="24.95" customHeight="1">
      <c r="A807" s="218"/>
      <c r="B807" s="215"/>
      <c r="C807" s="215"/>
      <c r="D807" s="216"/>
      <c r="E807" s="215"/>
      <c r="F807" s="215"/>
      <c r="G807" s="215"/>
      <c r="H807" s="215"/>
      <c r="I807" s="215"/>
      <c r="J807" s="215"/>
      <c r="K807" s="215"/>
      <c r="L807" s="216"/>
      <c r="M807" s="215"/>
      <c r="N807" s="215"/>
      <c r="O807" s="215"/>
      <c r="P807" s="215"/>
      <c r="Q807" s="217"/>
    </row>
    <row r="808" spans="1:43" ht="24.95" customHeight="1">
      <c r="A808" s="218"/>
      <c r="B808" s="179"/>
      <c r="C808" s="160"/>
      <c r="D808" s="179"/>
      <c r="E808" s="160"/>
      <c r="F808" s="179"/>
      <c r="G808" s="179"/>
      <c r="H808" s="179"/>
      <c r="I808" s="179"/>
      <c r="J808" s="179"/>
      <c r="K808" s="179"/>
      <c r="L808" s="160"/>
      <c r="M808" s="179"/>
      <c r="N808" s="160"/>
      <c r="O808" s="179"/>
      <c r="P808" s="160"/>
      <c r="Q808" s="179"/>
      <c r="S808" s="179"/>
      <c r="T808" s="160"/>
      <c r="U808" s="179"/>
      <c r="V808" s="179"/>
      <c r="W808" s="160"/>
      <c r="X808" s="160"/>
      <c r="Y808" s="160"/>
      <c r="Z808" s="160"/>
      <c r="AA808" s="160"/>
      <c r="AB808" s="160"/>
      <c r="AC808" s="160"/>
      <c r="AD808" s="160"/>
      <c r="AE808" s="160"/>
      <c r="AF808" s="179"/>
      <c r="AG808" s="160"/>
      <c r="AH808" s="179"/>
      <c r="AI808" s="160"/>
      <c r="AJ808" s="160"/>
      <c r="AK808" s="160"/>
      <c r="AL808" s="179"/>
      <c r="AM808" s="179"/>
      <c r="AN808" s="179"/>
      <c r="AP808" s="160"/>
      <c r="AQ808" s="179"/>
    </row>
    <row r="809" spans="1:43" ht="24.95" customHeight="1">
      <c r="A809" s="218"/>
      <c r="B809" s="219"/>
      <c r="C809" s="160"/>
      <c r="D809" s="219"/>
      <c r="E809" s="160"/>
      <c r="F809" s="219"/>
      <c r="G809" s="219"/>
      <c r="H809" s="219"/>
      <c r="I809" s="219"/>
      <c r="J809" s="219"/>
      <c r="K809" s="219"/>
      <c r="L809" s="160"/>
      <c r="M809" s="219"/>
      <c r="N809" s="160"/>
      <c r="O809" s="219"/>
      <c r="P809" s="160"/>
      <c r="Q809" s="219"/>
      <c r="S809" s="219"/>
      <c r="T809" s="160"/>
      <c r="U809" s="219"/>
      <c r="V809" s="219"/>
      <c r="W809" s="160"/>
      <c r="X809" s="160"/>
      <c r="Y809" s="160"/>
      <c r="Z809" s="160"/>
      <c r="AA809" s="160"/>
      <c r="AB809" s="160"/>
      <c r="AC809" s="160"/>
      <c r="AD809" s="160"/>
      <c r="AE809" s="160"/>
      <c r="AF809" s="219"/>
      <c r="AG809" s="160"/>
      <c r="AH809" s="219"/>
      <c r="AI809" s="160"/>
      <c r="AJ809" s="160"/>
      <c r="AK809" s="160"/>
      <c r="AL809" s="219"/>
      <c r="AM809" s="219"/>
      <c r="AN809" s="219"/>
      <c r="AP809" s="160"/>
      <c r="AQ809" s="219"/>
    </row>
    <row r="810" spans="1:43" ht="24.95" customHeight="1">
      <c r="A810" s="218"/>
      <c r="B810" s="220"/>
      <c r="C810" s="160"/>
      <c r="D810" s="220"/>
      <c r="E810" s="160"/>
      <c r="F810" s="220"/>
      <c r="G810" s="220"/>
      <c r="H810" s="220"/>
      <c r="I810" s="220"/>
      <c r="J810" s="220"/>
      <c r="K810" s="220"/>
      <c r="L810" s="160"/>
      <c r="M810" s="220"/>
      <c r="N810" s="160"/>
      <c r="O810" s="220"/>
      <c r="P810" s="160"/>
      <c r="Q810" s="220"/>
      <c r="S810" s="220"/>
      <c r="T810" s="160"/>
      <c r="U810" s="220"/>
      <c r="V810" s="220"/>
      <c r="W810" s="160"/>
      <c r="X810" s="160"/>
      <c r="Y810" s="160"/>
      <c r="Z810" s="160"/>
      <c r="AA810" s="160"/>
      <c r="AB810" s="160"/>
      <c r="AC810" s="160"/>
      <c r="AD810" s="160"/>
      <c r="AE810" s="160"/>
      <c r="AF810" s="220"/>
      <c r="AG810" s="160"/>
      <c r="AH810" s="220"/>
      <c r="AI810" s="160"/>
      <c r="AJ810" s="160"/>
      <c r="AK810" s="160"/>
      <c r="AL810" s="220"/>
      <c r="AM810" s="220"/>
      <c r="AN810" s="220"/>
      <c r="AP810" s="160"/>
      <c r="AQ810" s="220"/>
    </row>
    <row r="811" spans="1:43" ht="24.95" customHeight="1">
      <c r="A811" s="218"/>
      <c r="B811" s="220"/>
      <c r="C811" s="160"/>
      <c r="D811" s="220"/>
      <c r="E811" s="160"/>
      <c r="F811" s="220"/>
      <c r="G811" s="220"/>
      <c r="H811" s="220"/>
      <c r="I811" s="220"/>
      <c r="J811" s="220"/>
      <c r="K811" s="220"/>
      <c r="L811" s="160"/>
      <c r="M811" s="220"/>
      <c r="N811" s="160"/>
      <c r="O811" s="220"/>
      <c r="P811" s="160"/>
      <c r="Q811" s="220"/>
      <c r="S811" s="220"/>
      <c r="T811" s="160"/>
      <c r="U811" s="220"/>
      <c r="V811" s="220"/>
      <c r="W811" s="160"/>
      <c r="X811" s="160"/>
      <c r="Y811" s="160"/>
      <c r="Z811" s="160"/>
      <c r="AA811" s="160"/>
      <c r="AB811" s="160"/>
      <c r="AC811" s="160"/>
      <c r="AD811" s="160"/>
      <c r="AE811" s="160"/>
      <c r="AF811" s="220"/>
      <c r="AG811" s="160"/>
      <c r="AH811" s="220"/>
      <c r="AI811" s="160"/>
      <c r="AJ811" s="160"/>
      <c r="AK811" s="160"/>
      <c r="AL811" s="220"/>
      <c r="AM811" s="220"/>
      <c r="AN811" s="220"/>
      <c r="AP811" s="160"/>
      <c r="AQ811" s="220"/>
    </row>
    <row r="812" spans="1:43" ht="24.95" customHeight="1">
      <c r="A812" s="218"/>
      <c r="B812" s="219"/>
      <c r="C812" s="160"/>
      <c r="D812" s="219"/>
      <c r="E812" s="160"/>
      <c r="F812" s="219"/>
      <c r="G812" s="219"/>
      <c r="H812" s="219"/>
      <c r="I812" s="219"/>
      <c r="J812" s="219"/>
      <c r="K812" s="219"/>
      <c r="L812" s="160"/>
      <c r="M812" s="219"/>
      <c r="N812" s="160"/>
      <c r="O812" s="219"/>
      <c r="P812" s="160"/>
      <c r="Q812" s="219"/>
      <c r="S812" s="219"/>
      <c r="T812" s="160"/>
      <c r="U812" s="219"/>
      <c r="V812" s="219"/>
      <c r="W812" s="160"/>
      <c r="X812" s="160"/>
      <c r="Y812" s="160"/>
      <c r="Z812" s="160"/>
      <c r="AA812" s="160"/>
      <c r="AB812" s="160"/>
      <c r="AC812" s="160"/>
      <c r="AD812" s="160"/>
      <c r="AE812" s="160"/>
      <c r="AF812" s="219"/>
      <c r="AG812" s="160"/>
      <c r="AH812" s="219"/>
      <c r="AI812" s="160"/>
      <c r="AJ812" s="160"/>
      <c r="AK812" s="160"/>
      <c r="AL812" s="219"/>
      <c r="AM812" s="219"/>
      <c r="AN812" s="219"/>
      <c r="AP812" s="160"/>
      <c r="AQ812" s="219"/>
    </row>
    <row r="813" spans="1:43" ht="24.95" customHeight="1">
      <c r="A813" s="218"/>
      <c r="B813" s="219"/>
      <c r="C813" s="160"/>
      <c r="D813" s="219"/>
      <c r="E813" s="160"/>
      <c r="F813" s="219"/>
      <c r="G813" s="219"/>
      <c r="H813" s="219"/>
      <c r="I813" s="219"/>
      <c r="J813" s="219"/>
      <c r="K813" s="219"/>
      <c r="L813" s="160"/>
      <c r="M813" s="219"/>
      <c r="N813" s="160"/>
      <c r="O813" s="219"/>
      <c r="P813" s="160"/>
      <c r="Q813" s="219"/>
      <c r="S813" s="219"/>
      <c r="T813" s="160"/>
      <c r="U813" s="219"/>
      <c r="V813" s="219"/>
      <c r="W813" s="160"/>
      <c r="X813" s="160"/>
      <c r="Y813" s="160"/>
      <c r="Z813" s="160"/>
      <c r="AA813" s="160"/>
      <c r="AB813" s="160"/>
      <c r="AC813" s="160"/>
      <c r="AD813" s="160"/>
      <c r="AE813" s="160"/>
      <c r="AF813" s="219"/>
      <c r="AG813" s="160"/>
      <c r="AH813" s="219"/>
      <c r="AI813" s="160"/>
      <c r="AJ813" s="160"/>
      <c r="AK813" s="160"/>
      <c r="AL813" s="219"/>
      <c r="AM813" s="219"/>
      <c r="AN813" s="219"/>
      <c r="AP813" s="160"/>
      <c r="AQ813" s="219"/>
    </row>
    <row r="814" spans="1:43" ht="24.95" customHeight="1">
      <c r="A814" s="218"/>
      <c r="B814" s="219"/>
      <c r="C814" s="160"/>
      <c r="D814" s="219"/>
      <c r="E814" s="160"/>
      <c r="F814" s="219"/>
      <c r="G814" s="219"/>
      <c r="H814" s="219"/>
      <c r="I814" s="219"/>
      <c r="J814" s="219"/>
      <c r="K814" s="219"/>
      <c r="L814" s="160"/>
      <c r="M814" s="219"/>
      <c r="N814" s="160"/>
      <c r="O814" s="219"/>
      <c r="P814" s="160"/>
      <c r="Q814" s="219"/>
      <c r="S814" s="219"/>
      <c r="T814" s="160"/>
      <c r="U814" s="219"/>
      <c r="V814" s="219"/>
      <c r="W814" s="160"/>
      <c r="X814" s="160"/>
      <c r="Y814" s="160"/>
      <c r="Z814" s="160"/>
      <c r="AA814" s="160"/>
      <c r="AB814" s="160"/>
      <c r="AC814" s="160"/>
      <c r="AD814" s="160"/>
      <c r="AE814" s="160"/>
      <c r="AF814" s="219"/>
      <c r="AG814" s="160"/>
      <c r="AH814" s="219"/>
      <c r="AI814" s="160"/>
      <c r="AJ814" s="160"/>
      <c r="AK814" s="160"/>
      <c r="AL814" s="219"/>
      <c r="AM814" s="219"/>
      <c r="AN814" s="219"/>
      <c r="AP814" s="160"/>
      <c r="AQ814" s="219"/>
    </row>
    <row r="815" spans="1:43" ht="24.95" customHeight="1">
      <c r="A815" s="218"/>
      <c r="B815" s="219"/>
      <c r="C815" s="160"/>
      <c r="D815" s="219"/>
      <c r="E815" s="160"/>
      <c r="F815" s="219"/>
      <c r="G815" s="219"/>
      <c r="H815" s="219"/>
      <c r="I815" s="219"/>
      <c r="J815" s="219"/>
      <c r="K815" s="219"/>
      <c r="L815" s="160"/>
      <c r="M815" s="219"/>
      <c r="N815" s="160"/>
      <c r="O815" s="219"/>
      <c r="P815" s="160"/>
      <c r="Q815" s="219"/>
      <c r="S815" s="219"/>
      <c r="T815" s="160"/>
      <c r="U815" s="219"/>
      <c r="V815" s="219"/>
      <c r="W815" s="160"/>
      <c r="X815" s="160"/>
      <c r="Y815" s="160"/>
      <c r="Z815" s="160"/>
      <c r="AA815" s="160"/>
      <c r="AB815" s="160"/>
      <c r="AC815" s="160"/>
      <c r="AD815" s="160"/>
      <c r="AE815" s="160"/>
      <c r="AF815" s="219"/>
      <c r="AG815" s="160"/>
      <c r="AH815" s="219"/>
      <c r="AI815" s="160"/>
      <c r="AJ815" s="160"/>
      <c r="AK815" s="160"/>
      <c r="AL815" s="219"/>
      <c r="AM815" s="219"/>
      <c r="AN815" s="219"/>
      <c r="AP815" s="160"/>
      <c r="AQ815" s="219"/>
    </row>
    <row r="816" spans="1:43" ht="24.95" customHeight="1">
      <c r="A816" s="218"/>
      <c r="B816" s="219"/>
      <c r="C816" s="160"/>
      <c r="D816" s="219"/>
      <c r="E816" s="160"/>
      <c r="F816" s="219"/>
      <c r="G816" s="219"/>
      <c r="H816" s="219"/>
      <c r="I816" s="219"/>
      <c r="J816" s="219"/>
      <c r="K816" s="219"/>
      <c r="L816" s="160"/>
      <c r="M816" s="219"/>
      <c r="N816" s="160"/>
      <c r="O816" s="219"/>
      <c r="P816" s="160"/>
      <c r="Q816" s="219"/>
      <c r="S816" s="219"/>
      <c r="T816" s="160"/>
      <c r="U816" s="219"/>
      <c r="V816" s="219"/>
      <c r="W816" s="160"/>
      <c r="X816" s="160"/>
      <c r="Y816" s="160"/>
      <c r="Z816" s="160"/>
      <c r="AA816" s="160"/>
      <c r="AB816" s="160"/>
      <c r="AC816" s="160"/>
      <c r="AD816" s="160"/>
      <c r="AE816" s="160"/>
      <c r="AF816" s="219"/>
      <c r="AG816" s="160"/>
      <c r="AH816" s="219"/>
      <c r="AI816" s="160"/>
      <c r="AJ816" s="160"/>
      <c r="AK816" s="160"/>
      <c r="AL816" s="219"/>
      <c r="AM816" s="219"/>
      <c r="AN816" s="219"/>
      <c r="AP816" s="160"/>
      <c r="AQ816" s="219"/>
    </row>
    <row r="817" spans="1:43" ht="24.95" customHeight="1">
      <c r="A817" s="218"/>
      <c r="B817" s="219"/>
      <c r="C817" s="160"/>
      <c r="D817" s="219"/>
      <c r="E817" s="160"/>
      <c r="F817" s="219"/>
      <c r="G817" s="219"/>
      <c r="H817" s="219"/>
      <c r="I817" s="219"/>
      <c r="J817" s="219"/>
      <c r="K817" s="219"/>
      <c r="L817" s="160"/>
      <c r="M817" s="219"/>
      <c r="N817" s="160"/>
      <c r="O817" s="219"/>
      <c r="P817" s="160"/>
      <c r="Q817" s="219"/>
      <c r="S817" s="219"/>
      <c r="T817" s="160"/>
      <c r="U817" s="219"/>
      <c r="V817" s="219"/>
      <c r="W817" s="160"/>
      <c r="X817" s="160"/>
      <c r="Y817" s="160"/>
      <c r="Z817" s="160"/>
      <c r="AA817" s="160"/>
      <c r="AB817" s="160"/>
      <c r="AC817" s="160"/>
      <c r="AD817" s="160"/>
      <c r="AE817" s="160"/>
      <c r="AF817" s="219"/>
      <c r="AG817" s="160"/>
      <c r="AH817" s="219"/>
      <c r="AI817" s="160"/>
      <c r="AJ817" s="160"/>
      <c r="AK817" s="160"/>
      <c r="AL817" s="219"/>
      <c r="AM817" s="219"/>
      <c r="AN817" s="219"/>
      <c r="AP817" s="160"/>
      <c r="AQ817" s="219"/>
    </row>
    <row r="818" spans="1:43" ht="24.95" customHeight="1">
      <c r="A818" s="218"/>
      <c r="B818" s="219"/>
      <c r="C818" s="160"/>
      <c r="D818" s="219"/>
      <c r="E818" s="160"/>
      <c r="F818" s="219"/>
      <c r="G818" s="219"/>
      <c r="H818" s="219"/>
      <c r="I818" s="219"/>
      <c r="J818" s="219"/>
      <c r="K818" s="219"/>
      <c r="L818" s="160"/>
      <c r="M818" s="219"/>
      <c r="N818" s="160"/>
      <c r="O818" s="219"/>
      <c r="P818" s="160"/>
      <c r="Q818" s="219"/>
      <c r="S818" s="219"/>
      <c r="T818" s="160"/>
      <c r="U818" s="219"/>
      <c r="V818" s="219"/>
      <c r="W818" s="160"/>
      <c r="X818" s="160"/>
      <c r="Y818" s="160"/>
      <c r="Z818" s="160"/>
      <c r="AA818" s="160"/>
      <c r="AB818" s="160"/>
      <c r="AC818" s="160"/>
      <c r="AD818" s="160"/>
      <c r="AE818" s="160"/>
      <c r="AF818" s="219"/>
      <c r="AG818" s="160"/>
      <c r="AH818" s="219"/>
      <c r="AI818" s="160"/>
      <c r="AJ818" s="160"/>
      <c r="AK818" s="160"/>
      <c r="AL818" s="219"/>
      <c r="AM818" s="219"/>
      <c r="AN818" s="219"/>
      <c r="AP818" s="160"/>
      <c r="AQ818" s="219"/>
    </row>
    <row r="819" spans="1:43" ht="24.95" customHeight="1">
      <c r="A819" s="218"/>
      <c r="B819" s="219"/>
      <c r="C819" s="160"/>
      <c r="D819" s="219"/>
      <c r="E819" s="160"/>
      <c r="F819" s="219"/>
      <c r="G819" s="219"/>
      <c r="H819" s="219"/>
      <c r="I819" s="219"/>
      <c r="J819" s="219"/>
      <c r="K819" s="219"/>
      <c r="L819" s="160"/>
      <c r="M819" s="219"/>
      <c r="N819" s="160"/>
      <c r="O819" s="219"/>
      <c r="P819" s="160"/>
      <c r="Q819" s="219"/>
      <c r="S819" s="219"/>
      <c r="T819" s="160"/>
      <c r="U819" s="219"/>
      <c r="V819" s="219"/>
      <c r="W819" s="160"/>
      <c r="X819" s="160"/>
      <c r="Y819" s="160"/>
      <c r="Z819" s="160"/>
      <c r="AA819" s="160"/>
      <c r="AB819" s="160"/>
      <c r="AC819" s="160"/>
      <c r="AD819" s="160"/>
      <c r="AE819" s="160"/>
      <c r="AF819" s="219"/>
      <c r="AG819" s="160"/>
      <c r="AH819" s="219"/>
      <c r="AI819" s="160"/>
      <c r="AJ819" s="160"/>
      <c r="AK819" s="160"/>
      <c r="AL819" s="219"/>
      <c r="AM819" s="219"/>
      <c r="AN819" s="219"/>
      <c r="AP819" s="160"/>
      <c r="AQ819" s="219"/>
    </row>
    <row r="820" spans="1:43" ht="24.95" customHeight="1">
      <c r="A820" s="218"/>
      <c r="B820" s="219"/>
      <c r="C820" s="160"/>
      <c r="D820" s="219"/>
      <c r="E820" s="160"/>
      <c r="F820" s="219"/>
      <c r="G820" s="219"/>
      <c r="H820" s="219"/>
      <c r="I820" s="219"/>
      <c r="J820" s="219"/>
      <c r="K820" s="219"/>
      <c r="L820" s="160"/>
      <c r="M820" s="219"/>
      <c r="N820" s="160"/>
      <c r="O820" s="219"/>
      <c r="P820" s="160"/>
      <c r="Q820" s="219"/>
      <c r="S820" s="219"/>
      <c r="T820" s="160"/>
      <c r="U820" s="219"/>
      <c r="V820" s="219"/>
      <c r="W820" s="160"/>
      <c r="X820" s="160"/>
      <c r="Y820" s="160"/>
      <c r="Z820" s="160"/>
      <c r="AA820" s="160"/>
      <c r="AB820" s="160"/>
      <c r="AC820" s="160"/>
      <c r="AD820" s="160"/>
      <c r="AE820" s="160"/>
      <c r="AF820" s="219"/>
      <c r="AG820" s="160"/>
      <c r="AH820" s="219"/>
      <c r="AI820" s="160"/>
      <c r="AJ820" s="160"/>
      <c r="AK820" s="160"/>
      <c r="AL820" s="219"/>
      <c r="AM820" s="219"/>
      <c r="AN820" s="219"/>
      <c r="AP820" s="160"/>
      <c r="AQ820" s="219"/>
    </row>
    <row r="821" spans="1:43" ht="24.95" customHeight="1">
      <c r="A821" s="218"/>
      <c r="B821" s="219"/>
      <c r="C821" s="160"/>
      <c r="D821" s="219"/>
      <c r="E821" s="160"/>
      <c r="F821" s="219"/>
      <c r="G821" s="219"/>
      <c r="H821" s="219"/>
      <c r="I821" s="219"/>
      <c r="J821" s="219"/>
      <c r="K821" s="219"/>
      <c r="L821" s="160"/>
      <c r="M821" s="219"/>
      <c r="N821" s="160"/>
      <c r="O821" s="219"/>
      <c r="P821" s="160"/>
      <c r="Q821" s="219"/>
      <c r="S821" s="219"/>
      <c r="T821" s="160"/>
      <c r="U821" s="219"/>
      <c r="V821" s="219"/>
      <c r="W821" s="160"/>
      <c r="X821" s="160"/>
      <c r="Y821" s="160"/>
      <c r="Z821" s="160"/>
      <c r="AA821" s="160"/>
      <c r="AB821" s="160"/>
      <c r="AC821" s="160"/>
      <c r="AD821" s="160"/>
      <c r="AE821" s="160"/>
      <c r="AF821" s="219"/>
      <c r="AG821" s="160"/>
      <c r="AH821" s="219"/>
      <c r="AI821" s="160"/>
      <c r="AJ821" s="160"/>
      <c r="AK821" s="160"/>
      <c r="AL821" s="219"/>
      <c r="AM821" s="219"/>
      <c r="AN821" s="219"/>
      <c r="AP821" s="160"/>
      <c r="AQ821" s="219"/>
    </row>
    <row r="822" spans="1:43" ht="24.95" customHeight="1">
      <c r="A822" s="218"/>
      <c r="B822" s="219"/>
      <c r="C822" s="160"/>
      <c r="D822" s="219"/>
      <c r="E822" s="160"/>
      <c r="F822" s="219"/>
      <c r="G822" s="219"/>
      <c r="H822" s="219"/>
      <c r="I822" s="219"/>
      <c r="J822" s="219"/>
      <c r="K822" s="219"/>
      <c r="L822" s="160"/>
      <c r="M822" s="219"/>
      <c r="N822" s="160"/>
      <c r="O822" s="219"/>
      <c r="P822" s="160"/>
      <c r="Q822" s="219"/>
      <c r="S822" s="219"/>
      <c r="T822" s="160"/>
      <c r="U822" s="219"/>
      <c r="V822" s="219"/>
      <c r="W822" s="160"/>
      <c r="X822" s="160"/>
      <c r="Y822" s="160"/>
      <c r="Z822" s="160"/>
      <c r="AA822" s="160"/>
      <c r="AB822" s="160"/>
      <c r="AC822" s="160"/>
      <c r="AD822" s="160"/>
      <c r="AE822" s="160"/>
      <c r="AF822" s="219"/>
      <c r="AG822" s="160"/>
      <c r="AH822" s="219"/>
      <c r="AI822" s="160"/>
      <c r="AJ822" s="160"/>
      <c r="AK822" s="160"/>
      <c r="AL822" s="219"/>
      <c r="AM822" s="219"/>
      <c r="AN822" s="219"/>
      <c r="AP822" s="160"/>
      <c r="AQ822" s="219"/>
    </row>
    <row r="823" spans="1:43" ht="24.95" customHeight="1">
      <c r="A823" s="218"/>
      <c r="B823" s="219"/>
      <c r="C823" s="160"/>
      <c r="D823" s="219"/>
      <c r="E823" s="160"/>
      <c r="F823" s="219"/>
      <c r="G823" s="219"/>
      <c r="H823" s="219"/>
      <c r="I823" s="219"/>
      <c r="J823" s="219"/>
      <c r="K823" s="219"/>
      <c r="L823" s="160"/>
      <c r="M823" s="219"/>
      <c r="N823" s="160"/>
      <c r="O823" s="219"/>
      <c r="P823" s="160"/>
      <c r="Q823" s="219"/>
      <c r="S823" s="219"/>
      <c r="T823" s="160"/>
      <c r="U823" s="219"/>
      <c r="V823" s="219"/>
      <c r="W823" s="160"/>
      <c r="X823" s="160"/>
      <c r="Y823" s="160"/>
      <c r="Z823" s="160"/>
      <c r="AA823" s="160"/>
      <c r="AB823" s="160"/>
      <c r="AC823" s="160"/>
      <c r="AD823" s="160"/>
      <c r="AE823" s="160"/>
      <c r="AF823" s="219"/>
      <c r="AG823" s="160"/>
      <c r="AH823" s="219"/>
      <c r="AI823" s="160"/>
      <c r="AJ823" s="160"/>
      <c r="AK823" s="160"/>
      <c r="AL823" s="219"/>
      <c r="AM823" s="219"/>
      <c r="AN823" s="219"/>
      <c r="AP823" s="160"/>
      <c r="AQ823" s="219"/>
    </row>
    <row r="824" spans="1:43" ht="24.95" customHeight="1">
      <c r="A824" s="218"/>
      <c r="B824" s="219"/>
      <c r="C824" s="160"/>
      <c r="D824" s="219"/>
      <c r="E824" s="160"/>
      <c r="F824" s="219"/>
      <c r="G824" s="219"/>
      <c r="H824" s="219"/>
      <c r="I824" s="219"/>
      <c r="J824" s="219"/>
      <c r="K824" s="219"/>
      <c r="L824" s="160"/>
      <c r="M824" s="219"/>
      <c r="N824" s="160"/>
      <c r="O824" s="219"/>
      <c r="P824" s="160"/>
      <c r="Q824" s="219"/>
      <c r="S824" s="219"/>
      <c r="T824" s="160"/>
      <c r="U824" s="219"/>
      <c r="V824" s="219"/>
      <c r="W824" s="160"/>
      <c r="X824" s="160"/>
      <c r="Y824" s="160"/>
      <c r="Z824" s="160"/>
      <c r="AA824" s="160"/>
      <c r="AB824" s="160"/>
      <c r="AC824" s="160"/>
      <c r="AD824" s="160"/>
      <c r="AE824" s="160"/>
      <c r="AF824" s="219"/>
      <c r="AG824" s="160"/>
      <c r="AH824" s="219"/>
      <c r="AI824" s="160"/>
      <c r="AJ824" s="160"/>
      <c r="AK824" s="160"/>
      <c r="AL824" s="219"/>
      <c r="AM824" s="219"/>
      <c r="AN824" s="219"/>
      <c r="AP824" s="160"/>
      <c r="AQ824" s="219"/>
    </row>
    <row r="825" spans="1:43" ht="24.95" customHeight="1">
      <c r="A825" s="218"/>
      <c r="B825" s="219"/>
      <c r="C825" s="160"/>
      <c r="D825" s="219"/>
      <c r="E825" s="160"/>
      <c r="F825" s="219"/>
      <c r="G825" s="219"/>
      <c r="H825" s="219"/>
      <c r="I825" s="219"/>
      <c r="J825" s="219"/>
      <c r="K825" s="219"/>
      <c r="L825" s="160"/>
      <c r="M825" s="219"/>
      <c r="N825" s="160"/>
      <c r="O825" s="219"/>
      <c r="P825" s="160"/>
      <c r="Q825" s="219"/>
      <c r="S825" s="219"/>
      <c r="T825" s="160"/>
      <c r="U825" s="219"/>
      <c r="V825" s="219"/>
      <c r="W825" s="160"/>
      <c r="X825" s="160"/>
      <c r="Y825" s="160"/>
      <c r="Z825" s="160"/>
      <c r="AA825" s="160"/>
      <c r="AB825" s="160"/>
      <c r="AC825" s="160"/>
      <c r="AD825" s="160"/>
      <c r="AE825" s="160"/>
      <c r="AF825" s="219"/>
      <c r="AG825" s="160"/>
      <c r="AH825" s="219"/>
      <c r="AI825" s="160"/>
      <c r="AJ825" s="160"/>
      <c r="AK825" s="160"/>
      <c r="AL825" s="219"/>
      <c r="AM825" s="219"/>
      <c r="AN825" s="219"/>
      <c r="AP825" s="160"/>
      <c r="AQ825" s="219"/>
    </row>
    <row r="826" spans="1:43" ht="24.95" customHeight="1">
      <c r="A826" s="218"/>
      <c r="B826" s="219"/>
      <c r="C826" s="160"/>
      <c r="D826" s="219"/>
      <c r="E826" s="160"/>
      <c r="F826" s="219"/>
      <c r="G826" s="219"/>
      <c r="H826" s="219"/>
      <c r="I826" s="219"/>
      <c r="J826" s="219"/>
      <c r="K826" s="219"/>
      <c r="L826" s="160"/>
      <c r="M826" s="219"/>
      <c r="N826" s="160"/>
      <c r="O826" s="219"/>
      <c r="P826" s="160"/>
      <c r="Q826" s="219"/>
      <c r="S826" s="219"/>
      <c r="T826" s="160"/>
      <c r="U826" s="219"/>
      <c r="V826" s="219"/>
      <c r="W826" s="160"/>
      <c r="X826" s="160"/>
      <c r="Y826" s="160"/>
      <c r="Z826" s="160"/>
      <c r="AA826" s="160"/>
      <c r="AB826" s="160"/>
      <c r="AC826" s="160"/>
      <c r="AD826" s="160"/>
      <c r="AE826" s="160"/>
      <c r="AF826" s="219"/>
      <c r="AG826" s="160"/>
      <c r="AH826" s="219"/>
      <c r="AI826" s="160"/>
      <c r="AJ826" s="160"/>
      <c r="AK826" s="160"/>
      <c r="AL826" s="219"/>
      <c r="AM826" s="219"/>
      <c r="AN826" s="219"/>
      <c r="AP826" s="160"/>
      <c r="AQ826" s="219"/>
    </row>
    <row r="827" spans="1:43" ht="24.95" customHeight="1">
      <c r="A827" s="218"/>
      <c r="B827" s="219"/>
      <c r="C827" s="160"/>
      <c r="D827" s="219"/>
      <c r="E827" s="160"/>
      <c r="F827" s="219"/>
      <c r="G827" s="219"/>
      <c r="H827" s="219"/>
      <c r="I827" s="219"/>
      <c r="J827" s="219"/>
      <c r="K827" s="219"/>
      <c r="L827" s="160"/>
      <c r="M827" s="219"/>
      <c r="N827" s="160"/>
      <c r="O827" s="219"/>
      <c r="P827" s="160"/>
      <c r="Q827" s="219"/>
      <c r="S827" s="219"/>
      <c r="T827" s="160"/>
      <c r="U827" s="219"/>
      <c r="V827" s="219"/>
      <c r="W827" s="160"/>
      <c r="X827" s="160"/>
      <c r="Y827" s="160"/>
      <c r="Z827" s="160"/>
      <c r="AA827" s="160"/>
      <c r="AB827" s="160"/>
      <c r="AC827" s="160"/>
      <c r="AD827" s="160"/>
      <c r="AE827" s="160"/>
      <c r="AF827" s="219"/>
      <c r="AG827" s="160"/>
      <c r="AH827" s="219"/>
      <c r="AI827" s="160"/>
      <c r="AJ827" s="160"/>
      <c r="AK827" s="160"/>
      <c r="AL827" s="219"/>
      <c r="AM827" s="219"/>
      <c r="AN827" s="219"/>
      <c r="AP827" s="160"/>
      <c r="AQ827" s="219"/>
    </row>
    <row r="828" spans="1:43" ht="24.95" customHeight="1">
      <c r="A828" s="218"/>
      <c r="B828" s="219"/>
      <c r="C828" s="160"/>
      <c r="D828" s="219"/>
      <c r="E828" s="160"/>
      <c r="F828" s="219"/>
      <c r="G828" s="219"/>
      <c r="H828" s="219"/>
      <c r="I828" s="219"/>
      <c r="J828" s="219"/>
      <c r="K828" s="219"/>
      <c r="L828" s="160"/>
      <c r="M828" s="219"/>
      <c r="N828" s="160"/>
      <c r="O828" s="219"/>
      <c r="P828" s="160"/>
      <c r="Q828" s="219"/>
      <c r="S828" s="219"/>
      <c r="T828" s="160"/>
      <c r="U828" s="219"/>
      <c r="V828" s="219"/>
      <c r="W828" s="160"/>
      <c r="X828" s="160"/>
      <c r="Y828" s="160"/>
      <c r="Z828" s="160"/>
      <c r="AA828" s="160"/>
      <c r="AB828" s="160"/>
      <c r="AC828" s="160"/>
      <c r="AD828" s="160"/>
      <c r="AE828" s="160"/>
      <c r="AF828" s="219"/>
      <c r="AG828" s="160"/>
      <c r="AH828" s="219"/>
      <c r="AI828" s="160"/>
      <c r="AJ828" s="160"/>
      <c r="AK828" s="160"/>
      <c r="AL828" s="219"/>
      <c r="AM828" s="219"/>
      <c r="AN828" s="219"/>
      <c r="AP828" s="160"/>
      <c r="AQ828" s="219"/>
    </row>
    <row r="829" spans="1:43" ht="24.95" customHeight="1">
      <c r="A829" s="218"/>
      <c r="B829" s="219"/>
      <c r="C829" s="160"/>
      <c r="D829" s="219"/>
      <c r="E829" s="160"/>
      <c r="F829" s="219"/>
      <c r="G829" s="219"/>
      <c r="H829" s="219"/>
      <c r="I829" s="219"/>
      <c r="J829" s="219"/>
      <c r="K829" s="219"/>
      <c r="L829" s="160"/>
      <c r="M829" s="219"/>
      <c r="N829" s="160"/>
      <c r="O829" s="219"/>
      <c r="P829" s="160"/>
      <c r="Q829" s="219"/>
      <c r="S829" s="219"/>
      <c r="T829" s="160"/>
      <c r="U829" s="219"/>
      <c r="V829" s="219"/>
      <c r="W829" s="160"/>
      <c r="X829" s="160"/>
      <c r="Y829" s="160"/>
      <c r="Z829" s="160"/>
      <c r="AA829" s="160"/>
      <c r="AB829" s="160"/>
      <c r="AC829" s="160"/>
      <c r="AD829" s="160"/>
      <c r="AE829" s="160"/>
      <c r="AF829" s="219"/>
      <c r="AG829" s="160"/>
      <c r="AH829" s="219"/>
      <c r="AI829" s="160"/>
      <c r="AJ829" s="160"/>
      <c r="AK829" s="160"/>
      <c r="AL829" s="219"/>
      <c r="AM829" s="219"/>
      <c r="AN829" s="219"/>
      <c r="AP829" s="160"/>
      <c r="AQ829" s="219"/>
    </row>
    <row r="830" spans="1:43" ht="24.95" customHeight="1">
      <c r="A830" s="218"/>
      <c r="B830" s="219"/>
      <c r="C830" s="160"/>
      <c r="D830" s="219"/>
      <c r="E830" s="160"/>
      <c r="F830" s="219"/>
      <c r="G830" s="219"/>
      <c r="H830" s="219"/>
      <c r="I830" s="219"/>
      <c r="J830" s="219"/>
      <c r="K830" s="219"/>
      <c r="L830" s="160"/>
      <c r="M830" s="219"/>
      <c r="N830" s="160"/>
      <c r="O830" s="219"/>
      <c r="P830" s="160"/>
      <c r="Q830" s="219"/>
      <c r="S830" s="219"/>
      <c r="T830" s="160"/>
      <c r="U830" s="219"/>
      <c r="V830" s="219"/>
      <c r="W830" s="160"/>
      <c r="X830" s="160"/>
      <c r="Y830" s="160"/>
      <c r="Z830" s="160"/>
      <c r="AA830" s="160"/>
      <c r="AB830" s="160"/>
      <c r="AC830" s="160"/>
      <c r="AD830" s="160"/>
      <c r="AE830" s="160"/>
      <c r="AF830" s="219"/>
      <c r="AG830" s="160"/>
      <c r="AH830" s="219"/>
      <c r="AI830" s="160"/>
      <c r="AJ830" s="160"/>
      <c r="AK830" s="160"/>
      <c r="AL830" s="219"/>
      <c r="AM830" s="219"/>
      <c r="AN830" s="219"/>
      <c r="AP830" s="160"/>
      <c r="AQ830" s="219"/>
    </row>
    <row r="831" spans="1:43" ht="24.95" customHeight="1">
      <c r="A831" s="218"/>
      <c r="B831" s="219"/>
      <c r="C831" s="160"/>
      <c r="D831" s="219"/>
      <c r="E831" s="160"/>
      <c r="F831" s="219"/>
      <c r="G831" s="219"/>
      <c r="H831" s="219"/>
      <c r="I831" s="219"/>
      <c r="J831" s="219"/>
      <c r="K831" s="219"/>
      <c r="L831" s="160"/>
      <c r="M831" s="219"/>
      <c r="N831" s="160"/>
      <c r="O831" s="219"/>
      <c r="P831" s="160"/>
      <c r="Q831" s="219"/>
      <c r="S831" s="219"/>
      <c r="T831" s="160"/>
      <c r="U831" s="219"/>
      <c r="V831" s="219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219"/>
      <c r="AG831" s="160"/>
      <c r="AH831" s="219"/>
      <c r="AI831" s="160"/>
      <c r="AJ831" s="160"/>
      <c r="AK831" s="160"/>
      <c r="AL831" s="219"/>
      <c r="AM831" s="219"/>
      <c r="AN831" s="219"/>
      <c r="AP831" s="160"/>
      <c r="AQ831" s="219"/>
    </row>
    <row r="832" spans="1:43" ht="24.95" customHeight="1">
      <c r="A832" s="218"/>
      <c r="B832" s="219"/>
      <c r="C832" s="160"/>
      <c r="D832" s="219"/>
      <c r="E832" s="160"/>
      <c r="F832" s="219"/>
      <c r="G832" s="219"/>
      <c r="H832" s="219"/>
      <c r="I832" s="219"/>
      <c r="J832" s="219"/>
      <c r="K832" s="219"/>
      <c r="L832" s="160"/>
      <c r="M832" s="219"/>
      <c r="N832" s="160"/>
      <c r="O832" s="219"/>
      <c r="P832" s="160"/>
      <c r="Q832" s="219"/>
      <c r="S832" s="219"/>
      <c r="T832" s="160"/>
      <c r="U832" s="219"/>
      <c r="V832" s="219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219"/>
      <c r="AG832" s="160"/>
      <c r="AH832" s="219"/>
      <c r="AI832" s="160"/>
      <c r="AJ832" s="160"/>
      <c r="AK832" s="160"/>
      <c r="AL832" s="219"/>
      <c r="AM832" s="219"/>
      <c r="AN832" s="219"/>
      <c r="AP832" s="160"/>
      <c r="AQ832" s="219"/>
    </row>
    <row r="833" spans="1:43" ht="24.95" customHeight="1">
      <c r="A833" s="218"/>
      <c r="B833" s="219"/>
      <c r="C833" s="160"/>
      <c r="D833" s="219"/>
      <c r="E833" s="160"/>
      <c r="F833" s="219"/>
      <c r="G833" s="219"/>
      <c r="H833" s="219"/>
      <c r="I833" s="219"/>
      <c r="J833" s="219"/>
      <c r="K833" s="219"/>
      <c r="L833" s="160"/>
      <c r="M833" s="219"/>
      <c r="N833" s="160"/>
      <c r="O833" s="219"/>
      <c r="P833" s="160"/>
      <c r="Q833" s="219"/>
      <c r="S833" s="219"/>
      <c r="T833" s="160"/>
      <c r="U833" s="219"/>
      <c r="V833" s="219"/>
      <c r="W833" s="160"/>
      <c r="X833" s="160"/>
      <c r="Y833" s="160"/>
      <c r="Z833" s="160"/>
      <c r="AA833" s="160"/>
      <c r="AB833" s="160"/>
      <c r="AC833" s="160"/>
      <c r="AD833" s="160"/>
      <c r="AE833" s="160"/>
      <c r="AF833" s="219"/>
      <c r="AG833" s="160"/>
      <c r="AH833" s="219"/>
      <c r="AI833" s="160"/>
      <c r="AJ833" s="160"/>
      <c r="AK833" s="160"/>
      <c r="AL833" s="219"/>
      <c r="AM833" s="219"/>
      <c r="AN833" s="219"/>
      <c r="AP833" s="160"/>
      <c r="AQ833" s="219"/>
    </row>
    <row r="834" spans="1:43" ht="24.95" customHeight="1">
      <c r="A834" s="214"/>
      <c r="B834" s="219"/>
      <c r="C834" s="160"/>
      <c r="D834" s="219"/>
      <c r="E834" s="160"/>
      <c r="F834" s="219"/>
      <c r="G834" s="219"/>
      <c r="H834" s="219"/>
      <c r="I834" s="219"/>
      <c r="J834" s="219"/>
      <c r="K834" s="219"/>
      <c r="L834" s="160"/>
      <c r="M834" s="219"/>
      <c r="N834" s="160"/>
      <c r="O834" s="219"/>
      <c r="P834" s="160"/>
      <c r="Q834" s="219"/>
      <c r="S834" s="219"/>
      <c r="T834" s="160"/>
      <c r="U834" s="219"/>
      <c r="V834" s="219"/>
      <c r="W834" s="160"/>
      <c r="X834" s="160"/>
      <c r="Y834" s="160"/>
      <c r="Z834" s="160"/>
      <c r="AA834" s="160"/>
      <c r="AB834" s="160"/>
      <c r="AC834" s="160"/>
      <c r="AD834" s="160"/>
      <c r="AE834" s="160"/>
      <c r="AF834" s="219"/>
      <c r="AG834" s="160"/>
      <c r="AH834" s="219"/>
      <c r="AI834" s="160"/>
      <c r="AJ834" s="160"/>
      <c r="AK834" s="160"/>
      <c r="AL834" s="219"/>
      <c r="AM834" s="219"/>
      <c r="AN834" s="219"/>
      <c r="AP834" s="160"/>
      <c r="AQ834" s="219"/>
    </row>
    <row r="835" spans="1:43" ht="24.95" customHeight="1">
      <c r="A835" s="221"/>
      <c r="B835" s="215"/>
      <c r="C835" s="215"/>
      <c r="D835" s="215"/>
      <c r="E835" s="216"/>
      <c r="F835" s="216"/>
      <c r="G835" s="216"/>
      <c r="H835" s="216"/>
      <c r="I835" s="216"/>
      <c r="J835" s="216"/>
      <c r="K835" s="216"/>
      <c r="L835" s="215"/>
      <c r="M835" s="215"/>
      <c r="N835" s="216"/>
      <c r="O835" s="215"/>
      <c r="P835" s="215"/>
      <c r="Q835" s="217"/>
    </row>
    <row r="836" spans="1:43" ht="24.95" customHeight="1">
      <c r="A836" s="222"/>
      <c r="B836" s="223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7"/>
    </row>
    <row r="837" spans="1:43" ht="24.95" customHeight="1">
      <c r="A837" s="222"/>
      <c r="B837" s="215"/>
      <c r="C837" s="215"/>
      <c r="D837" s="215"/>
      <c r="E837" s="215"/>
      <c r="F837" s="216"/>
      <c r="G837" s="216"/>
      <c r="H837" s="216"/>
      <c r="I837" s="216"/>
      <c r="J837" s="216"/>
      <c r="K837" s="216"/>
      <c r="L837" s="215"/>
      <c r="M837" s="215"/>
      <c r="N837" s="215"/>
      <c r="O837" s="215"/>
      <c r="P837" s="215"/>
      <c r="Q837" s="217"/>
    </row>
    <row r="838" spans="1:43" ht="15" customHeight="1">
      <c r="A838" s="224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7"/>
    </row>
    <row r="839" spans="1:43" ht="15" customHeight="1">
      <c r="A839" s="224"/>
      <c r="B839" s="22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7"/>
    </row>
    <row r="840" spans="1:43">
      <c r="A840" s="222"/>
      <c r="B840" s="22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7"/>
    </row>
    <row r="841" spans="1:43">
      <c r="A841" s="222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7"/>
    </row>
    <row r="842" spans="1:43">
      <c r="A842" s="222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7"/>
    </row>
    <row r="843" spans="1:43">
      <c r="A843" s="222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7"/>
    </row>
    <row r="844" spans="1:43"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7"/>
    </row>
  </sheetData>
  <mergeCells count="38">
    <mergeCell ref="A111:B111"/>
    <mergeCell ref="A112:B112"/>
    <mergeCell ref="E112:AR112"/>
    <mergeCell ref="A113:B113"/>
    <mergeCell ref="A114:B114"/>
    <mergeCell ref="E114:AR114"/>
    <mergeCell ref="AK110:AR110"/>
    <mergeCell ref="AF103:AI103"/>
    <mergeCell ref="AJ103:AM103"/>
    <mergeCell ref="A104:B104"/>
    <mergeCell ref="C104:AR104"/>
    <mergeCell ref="A105:AR105"/>
    <mergeCell ref="A106:B106"/>
    <mergeCell ref="Q103:AE103"/>
    <mergeCell ref="A107:B107"/>
    <mergeCell ref="A108:B108"/>
    <mergeCell ref="A109:B109"/>
    <mergeCell ref="A110:B110"/>
    <mergeCell ref="O110:T110"/>
    <mergeCell ref="A101:B101"/>
    <mergeCell ref="A102:B102"/>
    <mergeCell ref="A103:B103"/>
    <mergeCell ref="C103:F103"/>
    <mergeCell ref="G103:P103"/>
    <mergeCell ref="A100:B100"/>
    <mergeCell ref="A1:AO1"/>
    <mergeCell ref="A2:B6"/>
    <mergeCell ref="C6:F6"/>
    <mergeCell ref="G6:P6"/>
    <mergeCell ref="Q6:AA6"/>
    <mergeCell ref="AB6:AE6"/>
    <mergeCell ref="AF6:AI6"/>
    <mergeCell ref="AJ6:AM6"/>
    <mergeCell ref="A7:AR7"/>
    <mergeCell ref="C8:AR10"/>
    <mergeCell ref="A12:AR12"/>
    <mergeCell ref="A44:AR44"/>
    <mergeCell ref="A91:AR9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21"/>
  <sheetViews>
    <sheetView topLeftCell="A3" workbookViewId="0">
      <selection activeCell="A16" sqref="A16:I16"/>
    </sheetView>
  </sheetViews>
  <sheetFormatPr defaultRowHeight="15"/>
  <cols>
    <col min="1" max="1" width="23" customWidth="1"/>
    <col min="2" max="2" width="24.28515625" customWidth="1"/>
    <col min="3" max="3" width="17.7109375" customWidth="1"/>
    <col min="4" max="4" width="11.85546875" customWidth="1"/>
    <col min="5" max="5" width="29.140625" customWidth="1"/>
    <col min="6" max="8" width="11.42578125" customWidth="1"/>
    <col min="10" max="10" width="3.5703125" customWidth="1"/>
    <col min="12" max="12" width="21.42578125" customWidth="1"/>
  </cols>
  <sheetData>
    <row r="1" spans="1:24" ht="153" customHeight="1">
      <c r="A1" s="553" t="s">
        <v>737</v>
      </c>
      <c r="B1" s="553"/>
      <c r="C1" s="553"/>
      <c r="D1" s="553"/>
      <c r="E1" s="553"/>
      <c r="F1" s="553"/>
      <c r="G1" s="553"/>
      <c r="H1" s="553"/>
      <c r="I1" s="553"/>
      <c r="R1" s="104"/>
    </row>
    <row r="2" spans="1:24" ht="21.75" customHeight="1">
      <c r="A2" s="554" t="s">
        <v>738</v>
      </c>
      <c r="B2" s="554" t="s">
        <v>739</v>
      </c>
      <c r="C2" s="554" t="s">
        <v>740</v>
      </c>
      <c r="D2" s="554" t="s">
        <v>741</v>
      </c>
      <c r="E2" s="136" t="s">
        <v>742</v>
      </c>
      <c r="F2" s="554" t="s">
        <v>743</v>
      </c>
      <c r="G2" s="554"/>
      <c r="H2" s="554"/>
      <c r="I2" s="554"/>
      <c r="L2" s="136" t="s">
        <v>744</v>
      </c>
      <c r="M2" s="554" t="s">
        <v>743</v>
      </c>
      <c r="N2" s="554"/>
      <c r="O2" s="554"/>
      <c r="P2" s="554"/>
      <c r="R2" s="137"/>
      <c r="S2" s="137"/>
      <c r="T2" s="137"/>
      <c r="U2" s="137"/>
      <c r="V2" s="137"/>
      <c r="W2" s="137"/>
      <c r="X2" s="137"/>
    </row>
    <row r="3" spans="1:24" ht="21.75" customHeight="1">
      <c r="A3" s="554"/>
      <c r="B3" s="554"/>
      <c r="C3" s="554"/>
      <c r="D3" s="554"/>
      <c r="E3" s="136" t="s">
        <v>745</v>
      </c>
      <c r="F3" s="144" t="s">
        <v>265</v>
      </c>
      <c r="G3" s="144" t="s">
        <v>746</v>
      </c>
      <c r="H3" s="144" t="s">
        <v>747</v>
      </c>
      <c r="I3" s="144" t="s">
        <v>748</v>
      </c>
      <c r="L3" s="362" t="s">
        <v>749</v>
      </c>
      <c r="M3" s="144" t="s">
        <v>265</v>
      </c>
      <c r="N3" s="144" t="s">
        <v>746</v>
      </c>
      <c r="O3" s="144" t="s">
        <v>747</v>
      </c>
      <c r="P3" s="144" t="s">
        <v>748</v>
      </c>
      <c r="R3" s="137"/>
      <c r="S3" s="137"/>
      <c r="T3" s="137"/>
      <c r="U3" s="137"/>
      <c r="V3" s="137"/>
      <c r="W3" s="137"/>
      <c r="X3" s="137"/>
    </row>
    <row r="4" spans="1:24" ht="25.5" customHeight="1">
      <c r="A4" s="554" t="s">
        <v>750</v>
      </c>
      <c r="B4" s="555">
        <f>[3]plan_statystyki!D219</f>
        <v>880</v>
      </c>
      <c r="C4" s="555">
        <f>[3]plan_statystyki!F219</f>
        <v>60</v>
      </c>
      <c r="D4" s="554">
        <v>6</v>
      </c>
      <c r="E4" s="304">
        <f>[3]plan_statystyki!D261</f>
        <v>4582</v>
      </c>
      <c r="F4" s="138">
        <f xml:space="preserve"> E4/6</f>
        <v>763.66666666666663</v>
      </c>
      <c r="G4" s="139">
        <f>F4/15</f>
        <v>50.911111111111111</v>
      </c>
      <c r="H4" s="139">
        <f>G4/5</f>
        <v>10.182222222222222</v>
      </c>
      <c r="I4" s="139">
        <f>G4/7</f>
        <v>7.2730158730158729</v>
      </c>
      <c r="L4" s="363">
        <v>1665</v>
      </c>
      <c r="M4" s="138">
        <f xml:space="preserve"> L4/4</f>
        <v>416.25</v>
      </c>
      <c r="N4" s="139">
        <f>M4/15</f>
        <v>27.75</v>
      </c>
      <c r="O4" s="139">
        <f>N4/5</f>
        <v>5.55</v>
      </c>
      <c r="P4" s="139">
        <f>N4/7</f>
        <v>3.9642857142857144</v>
      </c>
      <c r="R4" s="137"/>
      <c r="S4" s="137"/>
      <c r="T4" s="137"/>
      <c r="U4" s="137"/>
      <c r="V4" s="137"/>
      <c r="W4" s="137"/>
      <c r="X4" s="137"/>
    </row>
    <row r="5" spans="1:24" ht="25.5" customHeight="1">
      <c r="A5" s="554"/>
      <c r="B5" s="554"/>
      <c r="C5" s="554"/>
      <c r="D5" s="554"/>
      <c r="E5" s="304">
        <f>E4+62</f>
        <v>4644</v>
      </c>
      <c r="F5" s="138">
        <f xml:space="preserve"> E5/6</f>
        <v>774</v>
      </c>
      <c r="G5" s="139">
        <f>F5/15</f>
        <v>51.6</v>
      </c>
      <c r="H5" s="139">
        <f>G5/5</f>
        <v>10.32</v>
      </c>
      <c r="I5" s="139">
        <f>G5/7</f>
        <v>7.3714285714285719</v>
      </c>
      <c r="R5" s="137"/>
      <c r="S5" s="137"/>
      <c r="T5" s="137"/>
      <c r="U5" s="137"/>
      <c r="V5" s="137"/>
      <c r="W5" s="137"/>
      <c r="X5" s="137"/>
    </row>
    <row r="6" spans="1:24" ht="18.75" customHeight="1">
      <c r="A6" s="556" t="s">
        <v>751</v>
      </c>
      <c r="B6" s="556"/>
      <c r="C6" s="556"/>
      <c r="D6" s="556"/>
      <c r="E6" s="556"/>
      <c r="F6" s="556"/>
      <c r="G6" s="556"/>
      <c r="H6" s="556"/>
      <c r="I6" s="556"/>
      <c r="R6" s="137"/>
      <c r="S6" s="137"/>
      <c r="T6" s="137"/>
      <c r="U6" s="137"/>
      <c r="V6" s="137"/>
      <c r="W6" s="137"/>
      <c r="X6" s="137"/>
    </row>
    <row r="7" spans="1:24" ht="18.75" customHeight="1">
      <c r="A7" s="551" t="s">
        <v>752</v>
      </c>
      <c r="B7" s="551"/>
      <c r="C7" s="551"/>
      <c r="D7" s="551"/>
      <c r="E7" s="551"/>
      <c r="F7" s="551"/>
      <c r="G7" s="551"/>
      <c r="H7" s="551"/>
      <c r="I7" s="551"/>
      <c r="R7" s="137"/>
      <c r="S7" s="137"/>
      <c r="T7" s="137"/>
      <c r="U7" s="137"/>
      <c r="V7" s="137"/>
      <c r="W7" s="137"/>
      <c r="X7" s="137"/>
    </row>
    <row r="8" spans="1:24" ht="18.75" customHeight="1">
      <c r="A8" s="551" t="s">
        <v>753</v>
      </c>
      <c r="B8" s="551"/>
      <c r="C8" s="551"/>
      <c r="D8" s="551"/>
      <c r="E8" s="551"/>
      <c r="F8" s="551"/>
      <c r="G8" s="551"/>
      <c r="H8" s="551"/>
      <c r="I8" s="551"/>
      <c r="R8" s="137"/>
      <c r="S8" s="137"/>
      <c r="T8" s="137"/>
      <c r="U8" s="137"/>
      <c r="V8" s="137"/>
      <c r="W8" s="137"/>
      <c r="X8" s="137"/>
    </row>
    <row r="9" spans="1:24" ht="18.75" customHeight="1">
      <c r="A9" s="551" t="s">
        <v>754</v>
      </c>
      <c r="B9" s="551"/>
      <c r="C9" s="551"/>
      <c r="D9" s="551"/>
      <c r="E9" s="551"/>
      <c r="F9" s="551"/>
      <c r="G9" s="551"/>
      <c r="H9" s="551"/>
      <c r="I9" s="551"/>
      <c r="R9" s="137"/>
      <c r="S9" s="137"/>
      <c r="T9" s="137"/>
      <c r="U9" s="137"/>
      <c r="V9" s="137"/>
      <c r="W9" s="137"/>
      <c r="X9" s="137"/>
    </row>
    <row r="10" spans="1:24" ht="18.75" customHeight="1">
      <c r="A10" s="552" t="s">
        <v>755</v>
      </c>
      <c r="B10" s="552"/>
      <c r="C10" s="552"/>
      <c r="D10" s="552"/>
      <c r="E10" s="552"/>
      <c r="F10" s="552"/>
      <c r="G10" s="552"/>
      <c r="H10" s="552"/>
      <c r="I10" s="552"/>
      <c r="R10" s="137"/>
      <c r="S10" s="137"/>
      <c r="T10" s="137"/>
      <c r="U10" s="137"/>
      <c r="V10" s="137"/>
      <c r="W10" s="137"/>
      <c r="X10" s="137"/>
    </row>
    <row r="11" spans="1:24" ht="16.5" customHeight="1">
      <c r="A11" s="140"/>
      <c r="B11" s="140"/>
      <c r="C11" s="140"/>
      <c r="D11" s="140"/>
      <c r="E11" s="140"/>
      <c r="F11" s="141"/>
      <c r="G11" s="142"/>
      <c r="H11" s="142"/>
      <c r="I11" s="142"/>
      <c r="R11" s="137"/>
      <c r="S11" s="137"/>
      <c r="T11" s="137"/>
      <c r="U11" s="137"/>
      <c r="V11" s="137"/>
      <c r="W11" s="137"/>
      <c r="X11" s="137"/>
    </row>
    <row r="12" spans="1:24" ht="25.5" customHeight="1">
      <c r="A12" s="554" t="s">
        <v>738</v>
      </c>
      <c r="B12" s="554" t="s">
        <v>756</v>
      </c>
      <c r="C12" s="554" t="s">
        <v>740</v>
      </c>
      <c r="D12" s="554" t="s">
        <v>741</v>
      </c>
      <c r="E12" s="136" t="s">
        <v>742</v>
      </c>
      <c r="F12" s="560" t="s">
        <v>743</v>
      </c>
      <c r="G12" s="561"/>
      <c r="H12" s="561"/>
      <c r="I12" s="562"/>
      <c r="R12" s="137"/>
      <c r="S12" s="137"/>
      <c r="T12" s="137"/>
      <c r="U12" s="137"/>
      <c r="V12" s="137"/>
      <c r="W12" s="137"/>
      <c r="X12" s="137"/>
    </row>
    <row r="13" spans="1:24" ht="25.5" customHeight="1">
      <c r="A13" s="554"/>
      <c r="B13" s="554"/>
      <c r="C13" s="554"/>
      <c r="D13" s="554"/>
      <c r="E13" s="136" t="s">
        <v>757</v>
      </c>
      <c r="F13" s="144" t="s">
        <v>265</v>
      </c>
      <c r="G13" s="144" t="s">
        <v>746</v>
      </c>
      <c r="H13" s="144" t="s">
        <v>747</v>
      </c>
      <c r="I13" s="144" t="s">
        <v>748</v>
      </c>
      <c r="R13" s="137"/>
      <c r="S13" s="137"/>
      <c r="T13" s="137"/>
      <c r="U13" s="137"/>
      <c r="V13" s="137"/>
      <c r="W13" s="137"/>
      <c r="X13" s="137"/>
    </row>
    <row r="14" spans="1:24" ht="25.5" customHeight="1">
      <c r="A14" s="557" t="s">
        <v>758</v>
      </c>
      <c r="B14" s="559">
        <f>plan_statystyki!D140</f>
        <v>1665</v>
      </c>
      <c r="C14" s="559">
        <f>plan_statystyki!F140</f>
        <v>120</v>
      </c>
      <c r="D14" s="557">
        <v>4</v>
      </c>
      <c r="E14" s="304">
        <f>plan_statystyki!D182</f>
        <v>3005</v>
      </c>
      <c r="F14" s="138">
        <f xml:space="preserve"> E14/4</f>
        <v>751.25</v>
      </c>
      <c r="G14" s="139">
        <f>F14/15</f>
        <v>50.083333333333336</v>
      </c>
      <c r="H14" s="139">
        <f>G14/5</f>
        <v>10.016666666666667</v>
      </c>
      <c r="I14" s="139">
        <f>G14/7</f>
        <v>7.1547619047619051</v>
      </c>
      <c r="R14" s="137"/>
      <c r="S14" s="137"/>
      <c r="T14" s="137"/>
      <c r="U14" s="137"/>
      <c r="V14" s="137"/>
      <c r="W14" s="137"/>
      <c r="X14" s="137"/>
    </row>
    <row r="15" spans="1:24" ht="25.5" customHeight="1">
      <c r="A15" s="558"/>
      <c r="B15" s="558"/>
      <c r="C15" s="558"/>
      <c r="D15" s="558"/>
      <c r="E15" s="144">
        <f>E14+19</f>
        <v>3024</v>
      </c>
      <c r="F15" s="138">
        <f xml:space="preserve"> E15/4</f>
        <v>756</v>
      </c>
      <c r="G15" s="139">
        <f>F15/15</f>
        <v>50.4</v>
      </c>
      <c r="H15" s="139">
        <f>G15/5</f>
        <v>10.08</v>
      </c>
      <c r="I15" s="139">
        <f>G15/7</f>
        <v>7.2</v>
      </c>
      <c r="R15" s="137"/>
      <c r="S15" s="137"/>
      <c r="T15" s="137"/>
      <c r="U15" s="137"/>
      <c r="V15" s="137"/>
      <c r="W15" s="137"/>
      <c r="X15" s="137"/>
    </row>
    <row r="16" spans="1:24" ht="18" customHeight="1">
      <c r="A16" s="556" t="s">
        <v>759</v>
      </c>
      <c r="B16" s="556"/>
      <c r="C16" s="556"/>
      <c r="D16" s="556"/>
      <c r="E16" s="556"/>
      <c r="F16" s="556"/>
      <c r="G16" s="556"/>
      <c r="H16" s="556"/>
      <c r="I16" s="556"/>
      <c r="R16" s="137"/>
      <c r="S16" s="137"/>
      <c r="T16" s="137"/>
      <c r="U16" s="137"/>
      <c r="V16" s="137"/>
      <c r="W16" s="137"/>
      <c r="X16" s="137"/>
    </row>
    <row r="17" spans="1:24" ht="18" customHeight="1">
      <c r="A17" s="551" t="s">
        <v>752</v>
      </c>
      <c r="B17" s="551"/>
      <c r="C17" s="551"/>
      <c r="D17" s="551"/>
      <c r="E17" s="551"/>
      <c r="F17" s="551"/>
      <c r="G17" s="551"/>
      <c r="H17" s="551"/>
      <c r="I17" s="551"/>
      <c r="R17" s="137"/>
      <c r="S17" s="137"/>
      <c r="T17" s="137"/>
      <c r="U17" s="137"/>
      <c r="V17" s="137"/>
      <c r="W17" s="137"/>
      <c r="X17" s="137"/>
    </row>
    <row r="18" spans="1:24" ht="18" customHeight="1">
      <c r="A18" s="551" t="s">
        <v>753</v>
      </c>
      <c r="B18" s="551"/>
      <c r="C18" s="551"/>
      <c r="D18" s="551"/>
      <c r="E18" s="551"/>
      <c r="F18" s="551"/>
      <c r="G18" s="551"/>
      <c r="H18" s="551"/>
      <c r="I18" s="551"/>
      <c r="R18" s="137"/>
      <c r="S18" s="137"/>
      <c r="T18" s="137"/>
      <c r="U18" s="137"/>
      <c r="V18" s="137"/>
      <c r="W18" s="137"/>
      <c r="X18" s="137"/>
    </row>
    <row r="19" spans="1:24" ht="18" customHeight="1">
      <c r="A19" s="551" t="s">
        <v>754</v>
      </c>
      <c r="B19" s="551"/>
      <c r="C19" s="551"/>
      <c r="D19" s="551"/>
      <c r="E19" s="551"/>
      <c r="F19" s="551"/>
      <c r="G19" s="551"/>
      <c r="H19" s="551"/>
      <c r="I19" s="551"/>
      <c r="R19" s="137"/>
      <c r="S19" s="137"/>
      <c r="T19" s="137"/>
      <c r="U19" s="143"/>
      <c r="V19" s="143"/>
      <c r="W19" s="137"/>
      <c r="X19" s="137"/>
    </row>
    <row r="20" spans="1:24" ht="18" customHeight="1">
      <c r="A20" s="552" t="s">
        <v>755</v>
      </c>
      <c r="B20" s="552"/>
      <c r="C20" s="552"/>
      <c r="D20" s="552"/>
      <c r="E20" s="552"/>
      <c r="F20" s="552"/>
      <c r="G20" s="552"/>
      <c r="H20" s="552"/>
      <c r="I20" s="552"/>
      <c r="R20" s="137"/>
      <c r="S20" s="137"/>
      <c r="T20" s="137"/>
      <c r="U20" s="143"/>
      <c r="V20" s="143"/>
      <c r="W20" s="137"/>
      <c r="X20" s="137"/>
    </row>
    <row r="21" spans="1:24">
      <c r="R21" s="137"/>
      <c r="S21" s="137"/>
      <c r="T21" s="137"/>
      <c r="U21" s="137"/>
      <c r="V21" s="137"/>
      <c r="W21" s="137"/>
      <c r="X21" s="137"/>
    </row>
  </sheetData>
  <mergeCells count="30">
    <mergeCell ref="M2:P2"/>
    <mergeCell ref="A17:I17"/>
    <mergeCell ref="A18:I18"/>
    <mergeCell ref="A16:I16"/>
    <mergeCell ref="A14:A15"/>
    <mergeCell ref="B14:B15"/>
    <mergeCell ref="C14:C15"/>
    <mergeCell ref="D14:D15"/>
    <mergeCell ref="A10:I10"/>
    <mergeCell ref="A12:A13"/>
    <mergeCell ref="B12:B13"/>
    <mergeCell ref="C12:C13"/>
    <mergeCell ref="D12:D13"/>
    <mergeCell ref="F12:I12"/>
    <mergeCell ref="A19:I19"/>
    <mergeCell ref="A20:I20"/>
    <mergeCell ref="A7:I7"/>
    <mergeCell ref="A1:I1"/>
    <mergeCell ref="A2:A3"/>
    <mergeCell ref="B2:B3"/>
    <mergeCell ref="C2:C3"/>
    <mergeCell ref="D2:D3"/>
    <mergeCell ref="F2:I2"/>
    <mergeCell ref="A4:A5"/>
    <mergeCell ref="B4:B5"/>
    <mergeCell ref="C4:C5"/>
    <mergeCell ref="D4:D5"/>
    <mergeCell ref="A6:I6"/>
    <mergeCell ref="A8:I8"/>
    <mergeCell ref="A9:I9"/>
  </mergeCells>
  <pageMargins left="0.7" right="0.7" top="0.75" bottom="0.75" header="0.3" footer="0.3"/>
  <pageSetup paperSize="9" scale="58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plan_statystyki</vt:lpstr>
      <vt:lpstr>Przedmioty+statystyka</vt:lpstr>
      <vt:lpstr>2024 Fakultety</vt:lpstr>
      <vt:lpstr>KODY przedmiotow</vt:lpstr>
      <vt:lpstr>ECTS-nauki</vt:lpstr>
      <vt:lpstr>E,ZO,Z</vt:lpstr>
      <vt:lpstr>Moduly_full on-line</vt:lpstr>
      <vt:lpstr>Macierz-statystyka</vt:lpstr>
      <vt:lpstr>Obciazenie Studenta</vt:lpstr>
      <vt:lpstr>Opis </vt:lpstr>
      <vt:lpstr>Wskazniki liczbowe1</vt:lpstr>
      <vt:lpstr>Wskazniki liczbowe2</vt:lpstr>
      <vt:lpstr>ECTS-badania</vt:lpstr>
      <vt:lpstr>ECTS-moduly dw</vt:lpstr>
      <vt:lpstr>przedmioty-godziny</vt:lpstr>
      <vt:lpstr>Baza przedmiotow</vt:lpstr>
      <vt:lpstr>Redukcja limitu 30 na 20</vt:lpstr>
    </vt:vector>
  </TitlesOfParts>
  <Manager/>
  <Company>DK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DK</dc:creator>
  <cp:keywords/>
  <dc:description/>
  <cp:lastModifiedBy>Aleksandra Jabłońska</cp:lastModifiedBy>
  <cp:revision/>
  <dcterms:created xsi:type="dcterms:W3CDTF">2015-02-23T20:47:30Z</dcterms:created>
  <dcterms:modified xsi:type="dcterms:W3CDTF">2026-05-27T06:18:02Z</dcterms:modified>
  <cp:category/>
  <cp:contentStatus/>
</cp:coreProperties>
</file>