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jablonska1\Desktop\programy kształcenia\2023-2024 - programy kształcenia\KS1_2023_v2_9.12.2022\"/>
    </mc:Choice>
  </mc:AlternateContent>
  <xr:revisionPtr revIDLastSave="0" documentId="13_ncr:1_{758117D9-DF20-4BE8-9C62-C1C187E0AF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_statystyki" sheetId="9" r:id="rId1"/>
    <sheet name="KODY modulow on-line " sheetId="2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3" i="24" l="1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7" i="24"/>
  <c r="C16" i="24"/>
  <c r="C15" i="24"/>
  <c r="C14" i="24"/>
  <c r="C13" i="24"/>
  <c r="C12" i="24"/>
  <c r="C7" i="24"/>
  <c r="C6" i="24"/>
  <c r="C5" i="24"/>
  <c r="C4" i="24"/>
  <c r="C3" i="24"/>
  <c r="C2" i="24"/>
  <c r="W10" i="9" l="1"/>
  <c r="V157" i="9"/>
  <c r="Q157" i="9"/>
  <c r="F157" i="9"/>
  <c r="E157" i="9"/>
  <c r="W156" i="9"/>
  <c r="R156" i="9"/>
  <c r="G156" i="9"/>
  <c r="H156" i="9" s="1"/>
  <c r="W155" i="9"/>
  <c r="R155" i="9"/>
  <c r="G155" i="9"/>
  <c r="I155" i="9" s="1"/>
  <c r="J155" i="9" s="1"/>
  <c r="W154" i="9"/>
  <c r="R154" i="9"/>
  <c r="G154" i="9"/>
  <c r="I154" i="9" s="1"/>
  <c r="F162" i="9"/>
  <c r="W161" i="9"/>
  <c r="R161" i="9"/>
  <c r="G161" i="9"/>
  <c r="I161" i="9" s="1"/>
  <c r="J161" i="9" s="1"/>
  <c r="W193" i="9"/>
  <c r="G193" i="9"/>
  <c r="I193" i="9" s="1"/>
  <c r="J193" i="9" s="1"/>
  <c r="W187" i="9"/>
  <c r="G187" i="9"/>
  <c r="I187" i="9" s="1"/>
  <c r="J187" i="9" s="1"/>
  <c r="R179" i="9"/>
  <c r="M179" i="9"/>
  <c r="G179" i="9"/>
  <c r="I179" i="9" s="1"/>
  <c r="J179" i="9" s="1"/>
  <c r="M149" i="9"/>
  <c r="G149" i="9"/>
  <c r="I149" i="9" s="1"/>
  <c r="J149" i="9" s="1"/>
  <c r="W157" i="9" l="1"/>
  <c r="H154" i="9"/>
  <c r="R157" i="9"/>
  <c r="J154" i="9"/>
  <c r="H155" i="9"/>
  <c r="H157" i="9" s="1"/>
  <c r="G157" i="9"/>
  <c r="I156" i="9"/>
  <c r="J156" i="9" s="1"/>
  <c r="H161" i="9"/>
  <c r="H193" i="9"/>
  <c r="H187" i="9"/>
  <c r="H179" i="9"/>
  <c r="H149" i="9"/>
  <c r="G180" i="9"/>
  <c r="J157" i="9" l="1"/>
  <c r="I157" i="9"/>
  <c r="J180" i="9"/>
  <c r="W159" i="9"/>
  <c r="R159" i="9"/>
  <c r="W47" i="9" l="1"/>
  <c r="W95" i="9"/>
  <c r="R95" i="9"/>
  <c r="R89" i="9"/>
  <c r="W97" i="9"/>
  <c r="R97" i="9"/>
  <c r="R91" i="9"/>
  <c r="V52" i="9" l="1"/>
  <c r="E52" i="9"/>
  <c r="W61" i="9"/>
  <c r="R61" i="9"/>
  <c r="G61" i="9"/>
  <c r="H61" i="9" s="1"/>
  <c r="W56" i="9"/>
  <c r="R56" i="9"/>
  <c r="G56" i="9"/>
  <c r="I56" i="9" s="1"/>
  <c r="J56" i="9" s="1"/>
  <c r="R18" i="9"/>
  <c r="M18" i="9"/>
  <c r="G18" i="9"/>
  <c r="H18" i="9" s="1"/>
  <c r="W195" i="9"/>
  <c r="R195" i="9"/>
  <c r="G195" i="9"/>
  <c r="H195" i="9" s="1"/>
  <c r="V49" i="9"/>
  <c r="Q49" i="9"/>
  <c r="L49" i="9"/>
  <c r="V200" i="9"/>
  <c r="I18" i="9" l="1"/>
  <c r="J18" i="9" s="1"/>
  <c r="I61" i="9"/>
  <c r="J61" i="9" s="1"/>
  <c r="H56" i="9"/>
  <c r="I195" i="9"/>
  <c r="J195" i="9" s="1"/>
  <c r="G84" i="9" l="1"/>
  <c r="H84" i="9" s="1"/>
  <c r="G117" i="9"/>
  <c r="I117" i="9" s="1"/>
  <c r="J117" i="9" s="1"/>
  <c r="Q52" i="9"/>
  <c r="L52" i="9"/>
  <c r="F52" i="9"/>
  <c r="W52" i="9" s="1"/>
  <c r="I65" i="9"/>
  <c r="J65" i="9" s="1"/>
  <c r="H65" i="9"/>
  <c r="I131" i="9"/>
  <c r="J131" i="9" s="1"/>
  <c r="H131" i="9"/>
  <c r="V125" i="9"/>
  <c r="Q125" i="9"/>
  <c r="L125" i="9"/>
  <c r="F125" i="9"/>
  <c r="E125" i="9"/>
  <c r="E132" i="9" s="1"/>
  <c r="E129" i="9"/>
  <c r="W124" i="9"/>
  <c r="G124" i="9"/>
  <c r="H124" i="9" s="1"/>
  <c r="W123" i="9"/>
  <c r="G123" i="9"/>
  <c r="I123" i="9" s="1"/>
  <c r="J123" i="9" s="1"/>
  <c r="V129" i="9"/>
  <c r="Q129" i="9"/>
  <c r="L129" i="9"/>
  <c r="F129" i="9"/>
  <c r="W127" i="9"/>
  <c r="G127" i="9"/>
  <c r="I127" i="9" s="1"/>
  <c r="J127" i="9" s="1"/>
  <c r="W129" i="9" l="1"/>
  <c r="M129" i="9"/>
  <c r="R129" i="9"/>
  <c r="M125" i="9"/>
  <c r="R125" i="9"/>
  <c r="W125" i="9"/>
  <c r="M52" i="9"/>
  <c r="R52" i="9"/>
  <c r="H117" i="9"/>
  <c r="I84" i="9"/>
  <c r="J84" i="9" s="1"/>
  <c r="I124" i="9"/>
  <c r="J124" i="9" s="1"/>
  <c r="J125" i="9" s="1"/>
  <c r="G125" i="9"/>
  <c r="H123" i="9"/>
  <c r="H125" i="9" s="1"/>
  <c r="H127" i="9"/>
  <c r="E151" i="9"/>
  <c r="W189" i="9"/>
  <c r="R189" i="9"/>
  <c r="G189" i="9"/>
  <c r="I189" i="9" s="1"/>
  <c r="J189" i="9" s="1"/>
  <c r="W188" i="9"/>
  <c r="R188" i="9"/>
  <c r="M188" i="9"/>
  <c r="G188" i="9"/>
  <c r="I188" i="9" s="1"/>
  <c r="J188" i="9" s="1"/>
  <c r="E63" i="9"/>
  <c r="E58" i="9"/>
  <c r="E66" i="9" s="1"/>
  <c r="E45" i="9"/>
  <c r="W202" i="9"/>
  <c r="W200" i="9"/>
  <c r="M201" i="9"/>
  <c r="M194" i="9"/>
  <c r="G202" i="9"/>
  <c r="I202" i="9" s="1"/>
  <c r="G201" i="9"/>
  <c r="I201" i="9" s="1"/>
  <c r="J201" i="9" s="1"/>
  <c r="W116" i="9"/>
  <c r="W148" i="9"/>
  <c r="G148" i="9"/>
  <c r="H148" i="9" s="1"/>
  <c r="W192" i="9"/>
  <c r="M192" i="9"/>
  <c r="G192" i="9"/>
  <c r="I192" i="9" s="1"/>
  <c r="J192" i="9" s="1"/>
  <c r="E86" i="9"/>
  <c r="R17" i="9"/>
  <c r="M17" i="9"/>
  <c r="G17" i="9"/>
  <c r="I17" i="9" s="1"/>
  <c r="J17" i="9" s="1"/>
  <c r="M14" i="9"/>
  <c r="W14" i="9"/>
  <c r="R14" i="9"/>
  <c r="G14" i="9"/>
  <c r="I14" i="9" s="1"/>
  <c r="J14" i="9" s="1"/>
  <c r="W48" i="9"/>
  <c r="R48" i="9"/>
  <c r="M48" i="9"/>
  <c r="G48" i="9"/>
  <c r="H48" i="9" s="1"/>
  <c r="I125" i="9" l="1"/>
  <c r="H188" i="9"/>
  <c r="H189" i="9"/>
  <c r="H201" i="9"/>
  <c r="I148" i="9"/>
  <c r="J148" i="9" s="1"/>
  <c r="H192" i="9"/>
  <c r="H17" i="9"/>
  <c r="I48" i="9"/>
  <c r="J48" i="9" s="1"/>
  <c r="H14" i="9"/>
  <c r="V86" i="9" l="1"/>
  <c r="Q86" i="9"/>
  <c r="AB164" i="9"/>
  <c r="AA164" i="9"/>
  <c r="W60" i="9"/>
  <c r="R60" i="9"/>
  <c r="G60" i="9"/>
  <c r="I60" i="9" s="1"/>
  <c r="J60" i="9" s="1"/>
  <c r="H60" i="9" l="1"/>
  <c r="W83" i="9" l="1"/>
  <c r="G97" i="9"/>
  <c r="H97" i="9" s="1"/>
  <c r="G95" i="9"/>
  <c r="H95" i="9" s="1"/>
  <c r="I97" i="9" l="1"/>
  <c r="J97" i="9" s="1"/>
  <c r="I95" i="9"/>
  <c r="J95" i="9" s="1"/>
  <c r="AB198" i="9" l="1"/>
  <c r="AA198" i="9"/>
  <c r="AA204" i="9" s="1"/>
  <c r="W194" i="9" l="1"/>
  <c r="R194" i="9"/>
  <c r="G194" i="9"/>
  <c r="I194" i="9" s="1"/>
  <c r="J194" i="9" s="1"/>
  <c r="H194" i="9" l="1"/>
  <c r="E120" i="9" l="1"/>
  <c r="W178" i="9" l="1"/>
  <c r="E190" i="9"/>
  <c r="E203" i="9" s="1"/>
  <c r="AA167" i="9"/>
  <c r="E162" i="9"/>
  <c r="G164" i="9"/>
  <c r="I164" i="9" s="1"/>
  <c r="J164" i="9" s="1"/>
  <c r="W89" i="9"/>
  <c r="G89" i="9"/>
  <c r="H89" i="9" s="1"/>
  <c r="W160" i="9"/>
  <c r="R160" i="9"/>
  <c r="G160" i="9"/>
  <c r="I160" i="9" s="1"/>
  <c r="J160" i="9" s="1"/>
  <c r="H164" i="9" l="1"/>
  <c r="I89" i="9"/>
  <c r="J89" i="9" s="1"/>
  <c r="H160" i="9"/>
  <c r="G198" i="9" l="1"/>
  <c r="I198" i="9" l="1"/>
  <c r="H198" i="9"/>
  <c r="E183" i="9" l="1"/>
  <c r="F77" i="9" l="1"/>
  <c r="E77" i="9"/>
  <c r="E93" i="9"/>
  <c r="W96" i="9"/>
  <c r="R96" i="9"/>
  <c r="M96" i="9"/>
  <c r="G96" i="9"/>
  <c r="H96" i="9" s="1"/>
  <c r="W90" i="9"/>
  <c r="R90" i="9"/>
  <c r="M90" i="9"/>
  <c r="G90" i="9"/>
  <c r="H90" i="9" s="1"/>
  <c r="W42" i="9"/>
  <c r="R42" i="9"/>
  <c r="M42" i="9"/>
  <c r="G42" i="9"/>
  <c r="H42" i="9" s="1"/>
  <c r="E49" i="9"/>
  <c r="E67" i="9" l="1"/>
  <c r="I96" i="9"/>
  <c r="J96" i="9" s="1"/>
  <c r="I42" i="9"/>
  <c r="J42" i="9" s="1"/>
  <c r="I90" i="9"/>
  <c r="J90" i="9" s="1"/>
  <c r="R84" i="9" l="1"/>
  <c r="AE65" i="9" l="1"/>
  <c r="AE67" i="9" s="1"/>
  <c r="W91" i="9"/>
  <c r="AE131" i="9"/>
  <c r="W117" i="9"/>
  <c r="R55" i="9"/>
  <c r="V183" i="9" l="1"/>
  <c r="V190" i="9"/>
  <c r="M186" i="9" l="1"/>
  <c r="W186" i="9"/>
  <c r="W182" i="9"/>
  <c r="R178" i="9"/>
  <c r="M178" i="9"/>
  <c r="W175" i="9"/>
  <c r="R175" i="9"/>
  <c r="M175" i="9"/>
  <c r="W150" i="9"/>
  <c r="R145" i="9"/>
  <c r="M145" i="9"/>
  <c r="W144" i="9"/>
  <c r="M144" i="9"/>
  <c r="W141" i="9"/>
  <c r="M141" i="9"/>
  <c r="AF131" i="9"/>
  <c r="W128" i="9"/>
  <c r="W119" i="9"/>
  <c r="R118" i="9"/>
  <c r="M118" i="9"/>
  <c r="R116" i="9"/>
  <c r="W112" i="9"/>
  <c r="W109" i="9"/>
  <c r="M109" i="9"/>
  <c r="R112" i="9"/>
  <c r="M112" i="9"/>
  <c r="R98" i="9"/>
  <c r="R92" i="9"/>
  <c r="W85" i="9"/>
  <c r="R83" i="9"/>
  <c r="R82" i="9"/>
  <c r="M83" i="9"/>
  <c r="M82" i="9"/>
  <c r="W79" i="9"/>
  <c r="R79" i="9"/>
  <c r="M79" i="9"/>
  <c r="W76" i="9"/>
  <c r="W75" i="9"/>
  <c r="R76" i="9"/>
  <c r="R75" i="9"/>
  <c r="M76" i="9"/>
  <c r="M75" i="9"/>
  <c r="AF65" i="9"/>
  <c r="R62" i="9"/>
  <c r="R57" i="9"/>
  <c r="W55" i="9"/>
  <c r="W51" i="9"/>
  <c r="R47" i="9"/>
  <c r="W44" i="9"/>
  <c r="W43" i="9"/>
  <c r="W41" i="9"/>
  <c r="R44" i="9"/>
  <c r="R43" i="9"/>
  <c r="R41" i="9"/>
  <c r="M44" i="9"/>
  <c r="M43" i="9"/>
  <c r="M41" i="9"/>
  <c r="R31" i="9"/>
  <c r="W30" i="9"/>
  <c r="M30" i="9"/>
  <c r="W29" i="9"/>
  <c r="R26" i="9"/>
  <c r="W25" i="9"/>
  <c r="W24" i="9"/>
  <c r="M25" i="9"/>
  <c r="W20" i="9"/>
  <c r="M20" i="9"/>
  <c r="M19" i="9"/>
  <c r="R13" i="9"/>
  <c r="W13" i="9"/>
  <c r="M13" i="9"/>
  <c r="W9" i="9"/>
  <c r="W8" i="9"/>
  <c r="R10" i="9"/>
  <c r="R9" i="9"/>
  <c r="R8" i="9"/>
  <c r="M9" i="9"/>
  <c r="M8" i="9"/>
  <c r="W7" i="9"/>
  <c r="M7" i="9"/>
  <c r="Q183" i="9" l="1"/>
  <c r="L183" i="9"/>
  <c r="F183" i="9"/>
  <c r="W183" i="9" s="1"/>
  <c r="R183" i="9" l="1"/>
  <c r="M183" i="9"/>
  <c r="F49" i="9"/>
  <c r="V21" i="9"/>
  <c r="L21" i="9"/>
  <c r="F21" i="9"/>
  <c r="E21" i="9"/>
  <c r="Q21" i="9"/>
  <c r="M49" i="9" l="1"/>
  <c r="W49" i="9"/>
  <c r="R49" i="9"/>
  <c r="W21" i="9"/>
  <c r="R21" i="9"/>
  <c r="M21" i="9"/>
  <c r="G200" i="9" l="1"/>
  <c r="V196" i="9"/>
  <c r="Q196" i="9"/>
  <c r="L196" i="9"/>
  <c r="F196" i="9"/>
  <c r="E196" i="9"/>
  <c r="Q190" i="9"/>
  <c r="L190" i="9"/>
  <c r="F190" i="9"/>
  <c r="G186" i="9"/>
  <c r="H186" i="9" s="1"/>
  <c r="G182" i="9"/>
  <c r="G178" i="9"/>
  <c r="V176" i="9"/>
  <c r="Q176" i="9"/>
  <c r="L176" i="9"/>
  <c r="F176" i="9"/>
  <c r="E176" i="9"/>
  <c r="E204" i="9" s="1"/>
  <c r="G175" i="9"/>
  <c r="H175" i="9" s="1"/>
  <c r="H176" i="9" s="1"/>
  <c r="V162" i="9"/>
  <c r="W162" i="9" s="1"/>
  <c r="Q162" i="9"/>
  <c r="R162" i="9" s="1"/>
  <c r="G159" i="9"/>
  <c r="I159" i="9" s="1"/>
  <c r="J159" i="9" s="1"/>
  <c r="V151" i="9"/>
  <c r="Q151" i="9"/>
  <c r="L151" i="9"/>
  <c r="F151" i="9"/>
  <c r="G150" i="9"/>
  <c r="H150" i="9" s="1"/>
  <c r="V146" i="9"/>
  <c r="Q146" i="9"/>
  <c r="L146" i="9"/>
  <c r="F146" i="9"/>
  <c r="E146" i="9"/>
  <c r="G145" i="9"/>
  <c r="H145" i="9" s="1"/>
  <c r="G144" i="9"/>
  <c r="I144" i="9" s="1"/>
  <c r="V142" i="9"/>
  <c r="Q142" i="9"/>
  <c r="L142" i="9"/>
  <c r="F142" i="9"/>
  <c r="E142" i="9"/>
  <c r="G141" i="9"/>
  <c r="AE133" i="9"/>
  <c r="G128" i="9"/>
  <c r="F132" i="9"/>
  <c r="V120" i="9"/>
  <c r="Q120" i="9"/>
  <c r="L120" i="9"/>
  <c r="F120" i="9"/>
  <c r="G119" i="9"/>
  <c r="H119" i="9" s="1"/>
  <c r="G118" i="9"/>
  <c r="I118" i="9" s="1"/>
  <c r="J118" i="9" s="1"/>
  <c r="G116" i="9"/>
  <c r="V114" i="9"/>
  <c r="Q114" i="9"/>
  <c r="L114" i="9"/>
  <c r="F114" i="9"/>
  <c r="E114" i="9"/>
  <c r="G113" i="9"/>
  <c r="H113" i="9" s="1"/>
  <c r="G112" i="9"/>
  <c r="H112" i="9" s="1"/>
  <c r="V110" i="9"/>
  <c r="Q110" i="9"/>
  <c r="L110" i="9"/>
  <c r="F110" i="9"/>
  <c r="E110" i="9"/>
  <c r="G109" i="9"/>
  <c r="H109" i="9" s="1"/>
  <c r="H110" i="9" s="1"/>
  <c r="V99" i="9"/>
  <c r="Q99" i="9"/>
  <c r="L99" i="9"/>
  <c r="F99" i="9"/>
  <c r="E99" i="9"/>
  <c r="J98" i="9"/>
  <c r="H98" i="9"/>
  <c r="G98" i="9"/>
  <c r="V93" i="9"/>
  <c r="Q93" i="9"/>
  <c r="L93" i="9"/>
  <c r="F93" i="9"/>
  <c r="F100" i="9" s="1"/>
  <c r="E100" i="9"/>
  <c r="J92" i="9"/>
  <c r="G92" i="9"/>
  <c r="G91" i="9"/>
  <c r="I91" i="9" s="1"/>
  <c r="J91" i="9" s="1"/>
  <c r="L86" i="9"/>
  <c r="F86" i="9"/>
  <c r="G85" i="9"/>
  <c r="G83" i="9"/>
  <c r="G82" i="9"/>
  <c r="V80" i="9"/>
  <c r="Q80" i="9"/>
  <c r="L80" i="9"/>
  <c r="F80" i="9"/>
  <c r="E80" i="9"/>
  <c r="G79" i="9"/>
  <c r="I79" i="9" s="1"/>
  <c r="I80" i="9" s="1"/>
  <c r="V77" i="9"/>
  <c r="W77" i="9" s="1"/>
  <c r="Q77" i="9"/>
  <c r="R77" i="9" s="1"/>
  <c r="L77" i="9"/>
  <c r="M77" i="9" s="1"/>
  <c r="G76" i="9"/>
  <c r="I76" i="9" s="1"/>
  <c r="J76" i="9" s="1"/>
  <c r="G75" i="9"/>
  <c r="I75" i="9" s="1"/>
  <c r="J75" i="9" s="1"/>
  <c r="V63" i="9"/>
  <c r="Q63" i="9"/>
  <c r="L63" i="9"/>
  <c r="F63" i="9"/>
  <c r="J62" i="9"/>
  <c r="G62" i="9"/>
  <c r="V58" i="9"/>
  <c r="Q58" i="9"/>
  <c r="L58" i="9"/>
  <c r="F58" i="9"/>
  <c r="F66" i="9" s="1"/>
  <c r="J57" i="9"/>
  <c r="G57" i="9"/>
  <c r="G55" i="9"/>
  <c r="G51" i="9"/>
  <c r="G52" i="9" s="1"/>
  <c r="G47" i="9"/>
  <c r="G49" i="9" s="1"/>
  <c r="V45" i="9"/>
  <c r="Q45" i="9"/>
  <c r="L45" i="9"/>
  <c r="F45" i="9"/>
  <c r="G44" i="9"/>
  <c r="I44" i="9" s="1"/>
  <c r="J44" i="9" s="1"/>
  <c r="G43" i="9"/>
  <c r="I43" i="9" s="1"/>
  <c r="J43" i="9" s="1"/>
  <c r="G41" i="9"/>
  <c r="I41" i="9" s="1"/>
  <c r="V32" i="9"/>
  <c r="Q32" i="9"/>
  <c r="L32" i="9"/>
  <c r="F32" i="9"/>
  <c r="E32" i="9"/>
  <c r="J31" i="9"/>
  <c r="G31" i="9"/>
  <c r="G30" i="9"/>
  <c r="I30" i="9" s="1"/>
  <c r="J30" i="9" s="1"/>
  <c r="G29" i="9"/>
  <c r="I29" i="9" s="1"/>
  <c r="V27" i="9"/>
  <c r="Q27" i="9"/>
  <c r="L27" i="9"/>
  <c r="F27" i="9"/>
  <c r="F33" i="9" s="1"/>
  <c r="E27" i="9"/>
  <c r="E33" i="9" s="1"/>
  <c r="J26" i="9"/>
  <c r="G26" i="9"/>
  <c r="G25" i="9"/>
  <c r="I25" i="9" s="1"/>
  <c r="J25" i="9" s="1"/>
  <c r="G24" i="9"/>
  <c r="G20" i="9"/>
  <c r="I20" i="9" s="1"/>
  <c r="J20" i="9" s="1"/>
  <c r="G19" i="9"/>
  <c r="V15" i="9"/>
  <c r="Q15" i="9"/>
  <c r="L15" i="9"/>
  <c r="F15" i="9"/>
  <c r="E15" i="9"/>
  <c r="G13" i="9"/>
  <c r="V11" i="9"/>
  <c r="Q11" i="9"/>
  <c r="L11" i="9"/>
  <c r="F11" i="9"/>
  <c r="E11" i="9"/>
  <c r="G10" i="9"/>
  <c r="I10" i="9" s="1"/>
  <c r="J10" i="9" s="1"/>
  <c r="G9" i="9"/>
  <c r="I9" i="9" s="1"/>
  <c r="J9" i="9" s="1"/>
  <c r="G8" i="9"/>
  <c r="G7" i="9"/>
  <c r="H7" i="9" s="1"/>
  <c r="M110" i="9" l="1"/>
  <c r="W110" i="9"/>
  <c r="R45" i="9"/>
  <c r="R93" i="9"/>
  <c r="R196" i="9"/>
  <c r="R114" i="9"/>
  <c r="W120" i="9"/>
  <c r="R142" i="9"/>
  <c r="M151" i="9"/>
  <c r="W146" i="9"/>
  <c r="W15" i="9"/>
  <c r="R110" i="9"/>
  <c r="W114" i="9"/>
  <c r="W142" i="9"/>
  <c r="W196" i="9"/>
  <c r="M190" i="9"/>
  <c r="R58" i="9"/>
  <c r="R151" i="9"/>
  <c r="M58" i="9"/>
  <c r="R190" i="9"/>
  <c r="W151" i="9"/>
  <c r="M11" i="9"/>
  <c r="M63" i="9"/>
  <c r="R11" i="9"/>
  <c r="M27" i="9"/>
  <c r="M45" i="9"/>
  <c r="R63" i="9"/>
  <c r="M93" i="9"/>
  <c r="F203" i="9"/>
  <c r="W190" i="9"/>
  <c r="W11" i="9"/>
  <c r="W63" i="9"/>
  <c r="R86" i="9"/>
  <c r="W86" i="9"/>
  <c r="W45" i="9"/>
  <c r="W93" i="9"/>
  <c r="R176" i="9"/>
  <c r="R80" i="9"/>
  <c r="M120" i="9"/>
  <c r="M146" i="9"/>
  <c r="V204" i="9"/>
  <c r="W176" i="9"/>
  <c r="W27" i="9"/>
  <c r="M86" i="9"/>
  <c r="M176" i="9"/>
  <c r="W58" i="9"/>
  <c r="M80" i="9"/>
  <c r="M15" i="9"/>
  <c r="W80" i="9"/>
  <c r="M114" i="9"/>
  <c r="R120" i="9"/>
  <c r="M142" i="9"/>
  <c r="R146" i="9"/>
  <c r="M196" i="9"/>
  <c r="R15" i="9"/>
  <c r="Q67" i="9"/>
  <c r="F204" i="9"/>
  <c r="AB204" i="9" s="1"/>
  <c r="Q204" i="9"/>
  <c r="V67" i="9"/>
  <c r="L204" i="9"/>
  <c r="L67" i="9"/>
  <c r="I45" i="9"/>
  <c r="H128" i="9"/>
  <c r="H129" i="9" s="1"/>
  <c r="G129" i="9"/>
  <c r="F133" i="9"/>
  <c r="L167" i="9"/>
  <c r="E34" i="9"/>
  <c r="I51" i="9"/>
  <c r="I52" i="9" s="1"/>
  <c r="G183" i="9"/>
  <c r="H13" i="9"/>
  <c r="G15" i="9"/>
  <c r="H144" i="9"/>
  <c r="H146" i="9" s="1"/>
  <c r="H151" i="9"/>
  <c r="F34" i="9"/>
  <c r="H20" i="9"/>
  <c r="L133" i="9"/>
  <c r="H63" i="9"/>
  <c r="I93" i="9"/>
  <c r="I100" i="9" s="1"/>
  <c r="H190" i="9"/>
  <c r="H41" i="9"/>
  <c r="H79" i="9"/>
  <c r="H80" i="9" s="1"/>
  <c r="G80" i="9"/>
  <c r="I119" i="9"/>
  <c r="J119" i="9" s="1"/>
  <c r="G114" i="9"/>
  <c r="H114" i="9"/>
  <c r="I113" i="9"/>
  <c r="J113" i="9" s="1"/>
  <c r="G45" i="9"/>
  <c r="H43" i="9"/>
  <c r="I112" i="9"/>
  <c r="H118" i="9"/>
  <c r="I150" i="9"/>
  <c r="J150" i="9" s="1"/>
  <c r="J151" i="9" s="1"/>
  <c r="I19" i="9"/>
  <c r="I21" i="9" s="1"/>
  <c r="G21" i="9"/>
  <c r="V101" i="9"/>
  <c r="Q101" i="9"/>
  <c r="I128" i="9"/>
  <c r="G146" i="9"/>
  <c r="I145" i="9"/>
  <c r="J145" i="9" s="1"/>
  <c r="L34" i="9"/>
  <c r="H19" i="9"/>
  <c r="F67" i="9"/>
  <c r="E101" i="9"/>
  <c r="H9" i="9"/>
  <c r="I13" i="9"/>
  <c r="H44" i="9"/>
  <c r="H51" i="9"/>
  <c r="H52" i="9" s="1"/>
  <c r="G58" i="9"/>
  <c r="G66" i="9" s="1"/>
  <c r="G77" i="9"/>
  <c r="E133" i="9"/>
  <c r="V133" i="9"/>
  <c r="I186" i="9"/>
  <c r="G190" i="9"/>
  <c r="G203" i="9" s="1"/>
  <c r="G63" i="9"/>
  <c r="L101" i="9"/>
  <c r="G151" i="9"/>
  <c r="G11" i="9"/>
  <c r="I7" i="9"/>
  <c r="I8" i="9"/>
  <c r="J8" i="9" s="1"/>
  <c r="H8" i="9"/>
  <c r="Q34" i="9"/>
  <c r="H24" i="9"/>
  <c r="G27" i="9"/>
  <c r="G33" i="9" s="1"/>
  <c r="I24" i="9"/>
  <c r="I32" i="9"/>
  <c r="H47" i="9"/>
  <c r="H49" i="9" s="1"/>
  <c r="I47" i="9"/>
  <c r="I49" i="9" s="1"/>
  <c r="I178" i="9"/>
  <c r="H178" i="9"/>
  <c r="H10" i="9"/>
  <c r="V34" i="9"/>
  <c r="J29" i="9"/>
  <c r="J32" i="9" s="1"/>
  <c r="F101" i="9"/>
  <c r="H82" i="9"/>
  <c r="G86" i="9"/>
  <c r="I82" i="9"/>
  <c r="H141" i="9"/>
  <c r="H142" i="9" s="1"/>
  <c r="G142" i="9"/>
  <c r="I141" i="9"/>
  <c r="H55" i="9"/>
  <c r="I55" i="9"/>
  <c r="H83" i="9"/>
  <c r="I83" i="9"/>
  <c r="J83" i="9" s="1"/>
  <c r="G99" i="9"/>
  <c r="H85" i="9"/>
  <c r="I85" i="9"/>
  <c r="J85" i="9" s="1"/>
  <c r="J93" i="9"/>
  <c r="J100" i="9" s="1"/>
  <c r="G120" i="9"/>
  <c r="H116" i="9"/>
  <c r="I116" i="9"/>
  <c r="I200" i="9"/>
  <c r="H200" i="9"/>
  <c r="H25" i="9"/>
  <c r="H29" i="9"/>
  <c r="H30" i="9"/>
  <c r="J41" i="9"/>
  <c r="J45" i="9" s="1"/>
  <c r="H75" i="9"/>
  <c r="H76" i="9"/>
  <c r="J79" i="9"/>
  <c r="J80" i="9" s="1"/>
  <c r="H91" i="9"/>
  <c r="I109" i="9"/>
  <c r="G110" i="9"/>
  <c r="Q133" i="9"/>
  <c r="J144" i="9"/>
  <c r="G162" i="9"/>
  <c r="H159" i="9"/>
  <c r="I182" i="9"/>
  <c r="J182" i="9" s="1"/>
  <c r="H182" i="9"/>
  <c r="J198" i="9"/>
  <c r="J202" i="9"/>
  <c r="H202" i="9"/>
  <c r="G32" i="9"/>
  <c r="G93" i="9"/>
  <c r="G100" i="9" s="1"/>
  <c r="G132" i="9"/>
  <c r="G196" i="9"/>
  <c r="G176" i="9"/>
  <c r="I175" i="9"/>
  <c r="AF133" i="9" l="1"/>
  <c r="W133" i="9"/>
  <c r="R67" i="9"/>
  <c r="M67" i="9"/>
  <c r="W204" i="9"/>
  <c r="M204" i="9"/>
  <c r="W101" i="9"/>
  <c r="M101" i="9"/>
  <c r="W67" i="9"/>
  <c r="AF67" i="9"/>
  <c r="R204" i="9"/>
  <c r="M133" i="9"/>
  <c r="R133" i="9"/>
  <c r="R101" i="9"/>
  <c r="R34" i="9"/>
  <c r="M34" i="9"/>
  <c r="W34" i="9"/>
  <c r="G101" i="9"/>
  <c r="G67" i="9"/>
  <c r="G133" i="9"/>
  <c r="I11" i="9"/>
  <c r="G204" i="9"/>
  <c r="G34" i="9"/>
  <c r="J200" i="9"/>
  <c r="J128" i="9"/>
  <c r="J129" i="9" s="1"/>
  <c r="I129" i="9"/>
  <c r="J51" i="9"/>
  <c r="J52" i="9" s="1"/>
  <c r="I183" i="9"/>
  <c r="H183" i="9"/>
  <c r="H204" i="9" s="1"/>
  <c r="H15" i="9"/>
  <c r="H11" i="9"/>
  <c r="I63" i="9"/>
  <c r="H120" i="9"/>
  <c r="H133" i="9" s="1"/>
  <c r="I114" i="9"/>
  <c r="H203" i="9"/>
  <c r="H45" i="9"/>
  <c r="H21" i="9"/>
  <c r="J63" i="9"/>
  <c r="I15" i="9"/>
  <c r="I146" i="9"/>
  <c r="J146" i="9"/>
  <c r="J19" i="9"/>
  <c r="J21" i="9" s="1"/>
  <c r="J112" i="9"/>
  <c r="J114" i="9" s="1"/>
  <c r="H162" i="9"/>
  <c r="I151" i="9"/>
  <c r="H196" i="9"/>
  <c r="H132" i="9"/>
  <c r="H58" i="9"/>
  <c r="H66" i="9" s="1"/>
  <c r="J13" i="9"/>
  <c r="J15" i="9" s="1"/>
  <c r="I190" i="9"/>
  <c r="I203" i="9" s="1"/>
  <c r="J186" i="9"/>
  <c r="J190" i="9" s="1"/>
  <c r="J203" i="9" s="1"/>
  <c r="J109" i="9"/>
  <c r="J110" i="9" s="1"/>
  <c r="I110" i="9"/>
  <c r="J178" i="9"/>
  <c r="J183" i="9" s="1"/>
  <c r="J24" i="9"/>
  <c r="J27" i="9" s="1"/>
  <c r="J33" i="9" s="1"/>
  <c r="I27" i="9"/>
  <c r="I33" i="9" s="1"/>
  <c r="I162" i="9"/>
  <c r="J162" i="9"/>
  <c r="I99" i="9"/>
  <c r="J99" i="9"/>
  <c r="J175" i="9"/>
  <c r="J176" i="9" s="1"/>
  <c r="I176" i="9"/>
  <c r="J196" i="9"/>
  <c r="I196" i="9"/>
  <c r="J132" i="9"/>
  <c r="I132" i="9"/>
  <c r="H93" i="9"/>
  <c r="H100" i="9" s="1"/>
  <c r="H77" i="9"/>
  <c r="H99" i="9"/>
  <c r="H27" i="9"/>
  <c r="H33" i="9" s="1"/>
  <c r="J7" i="9"/>
  <c r="J11" i="9" s="1"/>
  <c r="I77" i="9"/>
  <c r="J77" i="9"/>
  <c r="J116" i="9"/>
  <c r="J120" i="9" s="1"/>
  <c r="I120" i="9"/>
  <c r="J82" i="9"/>
  <c r="J86" i="9" s="1"/>
  <c r="I86" i="9"/>
  <c r="H32" i="9"/>
  <c r="J55" i="9"/>
  <c r="J58" i="9" s="1"/>
  <c r="J66" i="9" s="1"/>
  <c r="I58" i="9"/>
  <c r="I66" i="9" s="1"/>
  <c r="I142" i="9"/>
  <c r="J141" i="9"/>
  <c r="J142" i="9" s="1"/>
  <c r="H86" i="9"/>
  <c r="J47" i="9"/>
  <c r="J49" i="9" s="1"/>
  <c r="I101" i="9" l="1"/>
  <c r="I204" i="9"/>
  <c r="I133" i="9"/>
  <c r="J204" i="9"/>
  <c r="I67" i="9"/>
  <c r="I34" i="9"/>
  <c r="J67" i="9"/>
  <c r="H34" i="9"/>
  <c r="H67" i="9"/>
  <c r="J34" i="9"/>
  <c r="J133" i="9"/>
  <c r="J101" i="9"/>
  <c r="H101" i="9"/>
  <c r="F166" i="9" l="1"/>
  <c r="E166" i="9"/>
  <c r="F167" i="9"/>
  <c r="E167" i="9"/>
  <c r="M167" i="9" l="1"/>
  <c r="AB167" i="9"/>
  <c r="G167" i="9" l="1"/>
  <c r="H166" i="9"/>
  <c r="J166" i="9"/>
  <c r="H167" i="9"/>
  <c r="G166" i="9"/>
  <c r="J167" i="9"/>
  <c r="I166" i="9"/>
  <c r="I167" i="9"/>
  <c r="V167" i="9"/>
  <c r="W167" i="9" s="1"/>
  <c r="Q167" i="9"/>
  <c r="R167" i="9" s="1"/>
</calcChain>
</file>

<file path=xl/sharedStrings.xml><?xml version="1.0" encoding="utf-8"?>
<sst xmlns="http://schemas.openxmlformats.org/spreadsheetml/2006/main" count="977" uniqueCount="361">
  <si>
    <t>Ogółem</t>
  </si>
  <si>
    <t>SEMESTR I</t>
  </si>
  <si>
    <t>PRAKTYKI</t>
  </si>
  <si>
    <t>Lp.</t>
  </si>
  <si>
    <t>Przedmiot</t>
  </si>
  <si>
    <t>Jednostka organizująca</t>
  </si>
  <si>
    <t xml:space="preserve"> l. godzin</t>
  </si>
  <si>
    <t>ECTS</t>
  </si>
  <si>
    <t>Ćwiczenia</t>
  </si>
  <si>
    <t>Zajęcia praktyczne</t>
  </si>
  <si>
    <t>Praktyki</t>
  </si>
  <si>
    <t>l.g.</t>
  </si>
  <si>
    <t>l.gr.</t>
  </si>
  <si>
    <t>Gr</t>
  </si>
  <si>
    <t>Grupa treści podstawowych</t>
  </si>
  <si>
    <t>Anatomia</t>
  </si>
  <si>
    <t>Katedra i Zakład Anatomii Prawidłowej Człowieka</t>
  </si>
  <si>
    <t>ZO</t>
  </si>
  <si>
    <t>Biologia z genetyką</t>
  </si>
  <si>
    <t>Katedra i Zakład Biologii z Genetyką</t>
  </si>
  <si>
    <t>E</t>
  </si>
  <si>
    <t>Histologia</t>
  </si>
  <si>
    <t>Katedra i Zakład Histologii i Embriologii</t>
  </si>
  <si>
    <t>Grupa treści kierunkowych</t>
  </si>
  <si>
    <t>Kosmetologia pielęgnacyjna</t>
  </si>
  <si>
    <t>Pracownia Kosmetologii i Medycyny Estetycznej</t>
  </si>
  <si>
    <t>Zakład Chemii Nieorganicznej Katedry Chemii</t>
  </si>
  <si>
    <t xml:space="preserve">Grupa treści uzupełniających </t>
  </si>
  <si>
    <t xml:space="preserve">Technologie informacyjne </t>
  </si>
  <si>
    <t>Podstawy ergonomii i BHP</t>
  </si>
  <si>
    <t>SEMESTR II</t>
  </si>
  <si>
    <t>l. godzin</t>
  </si>
  <si>
    <t>Biochemia</t>
  </si>
  <si>
    <t>Katedra i Zakład Biochemii i Biotechnologii</t>
  </si>
  <si>
    <t>Katedra i Zakład Fizjologii Człowieka</t>
  </si>
  <si>
    <t>Katedra i Zakład Immunologii Klinicznej</t>
  </si>
  <si>
    <t>Wizaż i stylizacja</t>
  </si>
  <si>
    <t>Botanika w kosmetologii</t>
  </si>
  <si>
    <t>Studium Praktycznej Nauki Języków Obcych</t>
  </si>
  <si>
    <t>Kształtowanie sylwetki i postawy ciała</t>
  </si>
  <si>
    <t>Studium WF i Sportu</t>
  </si>
  <si>
    <t>Gabinet kosmetyczny</t>
  </si>
  <si>
    <t>Podsumowanie semestru II</t>
  </si>
  <si>
    <t>SEMESTR III</t>
  </si>
  <si>
    <t>Biofizyka</t>
  </si>
  <si>
    <t>Katedra i Zakład Biofizyki</t>
  </si>
  <si>
    <t>Katedra i Zakład Mikrobiologii Farmaceutycznej z Pracownią Diagnostyki Mikrobiologicznej</t>
  </si>
  <si>
    <t>Farmakologia</t>
  </si>
  <si>
    <t>Katedra i Zakład Farmakologii z Farmakodynamiką</t>
  </si>
  <si>
    <t>Dermatologia</t>
  </si>
  <si>
    <t xml:space="preserve">Katedra i Klinika Dermatologii </t>
  </si>
  <si>
    <t>Zakład Chemii Fizycznej Katedry Chemii</t>
  </si>
  <si>
    <t xml:space="preserve">Podstawy ziołolecznictwa </t>
  </si>
  <si>
    <t>Podsumowanie semestru III</t>
  </si>
  <si>
    <t>SEMESTR IV</t>
  </si>
  <si>
    <t>Kosmetologia upiększająca</t>
  </si>
  <si>
    <t>Zakład Chemii Analitycznej Katedry Chemii</t>
  </si>
  <si>
    <t>Zasady prawidłowego żywienia i dietetyka</t>
  </si>
  <si>
    <t>Podsumowanie semestru IV</t>
  </si>
  <si>
    <t>SEMESTR V</t>
  </si>
  <si>
    <t>Higiena</t>
  </si>
  <si>
    <t>Katedra i Zakład Higieny</t>
  </si>
  <si>
    <t>Estetyka</t>
  </si>
  <si>
    <t xml:space="preserve">Kosmetologia specjalistyczna </t>
  </si>
  <si>
    <t>Katedra i Zakład Syntezy i Technologii Środków Leczniczych</t>
  </si>
  <si>
    <t>Zdrowie publiczne</t>
  </si>
  <si>
    <t>Katedra Zdrowia Publicznego</t>
  </si>
  <si>
    <t>Diagnostyka laboratoryjna</t>
  </si>
  <si>
    <t>Zakład Diagnostyki Laboratoryjnej</t>
  </si>
  <si>
    <t>Metody biotechnologiczne w kosmetologii</t>
  </si>
  <si>
    <t>Podsumowanie semestru V</t>
  </si>
  <si>
    <t>Fizjoterapia i masaż</t>
  </si>
  <si>
    <t>Katedra Rehabilitacji, Fizjoterapii i Balneologii</t>
  </si>
  <si>
    <t>Katedra i Zakład Chemii Leków</t>
  </si>
  <si>
    <t>Podstawy toksykologii</t>
  </si>
  <si>
    <t>Katedra i Zakład Toksykologii</t>
  </si>
  <si>
    <t>Ochrona własności intelektualnej</t>
  </si>
  <si>
    <t>Podsumowanie semestru VI</t>
  </si>
  <si>
    <t>Podsumowanie semestru I</t>
  </si>
  <si>
    <t>ZP</t>
  </si>
  <si>
    <t>Toksykologia substancji uzależniających</t>
  </si>
  <si>
    <t xml:space="preserve">Wizerunek w kosmetologii </t>
  </si>
  <si>
    <t>Kosmetyka anti-aging</t>
  </si>
  <si>
    <t>Testy diagnostyczne</t>
  </si>
  <si>
    <t>Suplementy diety</t>
  </si>
  <si>
    <t>Substancje lecznicze w kosmetykach</t>
  </si>
  <si>
    <t>Surowce przeciwwolnorodnikowe i promieniochronne</t>
  </si>
  <si>
    <t>Ćwiczenia fitness</t>
  </si>
  <si>
    <t>Samodzielna Pracownia Neuropatofizjologii Doświadczalnej</t>
  </si>
  <si>
    <t>Toksyczność związków na stanowisku pracy</t>
  </si>
  <si>
    <t>Standaryzacja i normalizacja substancji roślinnych</t>
  </si>
  <si>
    <t>Mechanizmy ochrony skóry przed reaktywnymi formami tlenu</t>
  </si>
  <si>
    <t>Biochemiczne mechanizmy starzenia</t>
  </si>
  <si>
    <t>Profilaktyka chorób społecznych</t>
  </si>
  <si>
    <t>Zjawiska międzyfazowe w kosmetologii</t>
  </si>
  <si>
    <t>Układy dyspersyjne w kosmetologii</t>
  </si>
  <si>
    <t>Metody spektralne w kosmetologii</t>
  </si>
  <si>
    <t>Dieta a zdrowie skóry i przydatków skóry</t>
  </si>
  <si>
    <t>Preparatyka substancji aktywnych w kosmetologii</t>
  </si>
  <si>
    <t>Formy kosmetyków</t>
  </si>
  <si>
    <t>Grupa treści uzupełniających</t>
  </si>
  <si>
    <t>Chromatografia w analizie kosmetyków</t>
  </si>
  <si>
    <t xml:space="preserve">Psychoprofilaktyka </t>
  </si>
  <si>
    <t>Etykieta i komunikacja interpersonalna</t>
  </si>
  <si>
    <t>Fakultety bloku A</t>
  </si>
  <si>
    <t>Fakultety bloku B</t>
  </si>
  <si>
    <t>Etyka i komunikacja zawodowa</t>
  </si>
  <si>
    <t>Patofizjologia</t>
  </si>
  <si>
    <t>Fizjologia</t>
  </si>
  <si>
    <t>Wizerunek w kosmetologii</t>
  </si>
  <si>
    <t>Immunologia</t>
  </si>
  <si>
    <t>Mikrobiologia</t>
  </si>
  <si>
    <t>Przedmioty podstawowe razem</t>
  </si>
  <si>
    <t>Przedmioty kierunkowe razem</t>
  </si>
  <si>
    <t>Przedmioty uzupełniające razem</t>
  </si>
  <si>
    <t xml:space="preserve">Biochemiczne mechanizmy starzenia </t>
  </si>
  <si>
    <t>Receptura kosmetyczna II</t>
  </si>
  <si>
    <t>Receptura kosmetyczna I</t>
  </si>
  <si>
    <t>Surowce p/wolnorodnikowe i promieniochronne</t>
  </si>
  <si>
    <t>Grupa treści w ramach praktyk zawodowych</t>
  </si>
  <si>
    <t>Ocena narażenia zawodowego i BHP</t>
  </si>
  <si>
    <t>ZAJĘCIA DYDAKTYCZNE</t>
  </si>
  <si>
    <t>PR</t>
  </si>
  <si>
    <t>Grupa treści "do wyboru"</t>
  </si>
  <si>
    <t>Przedmioty "do wyboru" razem</t>
  </si>
  <si>
    <t>godz. kontaktowe</t>
  </si>
  <si>
    <t>godz. niekontaktowe</t>
  </si>
  <si>
    <t xml:space="preserve">Warsztaty praktyczne ("do wyboru") </t>
  </si>
  <si>
    <t>Grupa treści w ramach warsztatów praktycznych</t>
  </si>
  <si>
    <t>Przedmioty bloku A</t>
  </si>
  <si>
    <t>Przedmioty bloku A razem</t>
  </si>
  <si>
    <t>Przedmioty bloku B</t>
  </si>
  <si>
    <t>Przedmioty bloku B razem</t>
  </si>
  <si>
    <t>Egzamin dyplomowy</t>
  </si>
  <si>
    <t xml:space="preserve">Opieka kosmetologiczna nad osobami po zabiegach medycznych  </t>
  </si>
  <si>
    <t xml:space="preserve">Farmakologia  </t>
  </si>
  <si>
    <t xml:space="preserve">Fizjologia </t>
  </si>
  <si>
    <t>Mechanizmy ochrony skóry p/ reakt. form. tlenu</t>
  </si>
  <si>
    <t>Ocena jakosci substancji roslinnych w prep.kosm.</t>
  </si>
  <si>
    <t>Ocena narażenia zawodowego-BHP</t>
  </si>
  <si>
    <t>Warsztaty praktyczne</t>
  </si>
  <si>
    <t xml:space="preserve">Praktyki zawodowe </t>
  </si>
  <si>
    <t>Praca dyplomowa</t>
  </si>
  <si>
    <t>Historia kosmetologii</t>
  </si>
  <si>
    <t>Technologie informacyjne</t>
  </si>
  <si>
    <t>SEMESTR VI</t>
  </si>
  <si>
    <t>Zakład  Informatyki i Statystyki Medycznej z Pracownią zdalnego nauczania</t>
  </si>
  <si>
    <t>Jednostki UM</t>
  </si>
  <si>
    <t>Seminaria/e-Seminaria (status określony w sylabusach)</t>
  </si>
  <si>
    <t>St</t>
  </si>
  <si>
    <t>e-S</t>
  </si>
  <si>
    <t>Forma zal. przedmiotu</t>
  </si>
  <si>
    <t>Katedra i Zakład Farmacji Stosowanej i Społecznej</t>
  </si>
  <si>
    <t>Marketing w kosmetologii</t>
  </si>
  <si>
    <t>Podologia</t>
  </si>
  <si>
    <t>Praktyki zawodowe śródroczne ("do wyboru")</t>
  </si>
  <si>
    <t>Katedra i Zakład Nauk Humanistycznych i Medycyny Społecznej</t>
  </si>
  <si>
    <t xml:space="preserve">Katedra i Zakład Psychologii UM  </t>
  </si>
  <si>
    <t>Zakład Kosmetologii i Medycyny Estetycznej</t>
  </si>
  <si>
    <t>Kosmetologia geriatryczna</t>
  </si>
  <si>
    <t>Współczesne metody analizy instrumentalnej kosmetyków</t>
  </si>
  <si>
    <t>Wprowadzenie do oceny właściwości surowców kosmetycznych</t>
  </si>
  <si>
    <t>Podstawy procesów fizyko-chemicznych w kosmetologii</t>
  </si>
  <si>
    <t>Psychoprofilaktyka</t>
  </si>
  <si>
    <t>Mikropigmentacja medyczna w aspekcie opieki kosmetologicznej</t>
  </si>
  <si>
    <t>Chemia kosmetyczna</t>
  </si>
  <si>
    <t xml:space="preserve">Prolegomena do kosmetyku naturalnego/ Rośliny kosmetyczne        </t>
  </si>
  <si>
    <t xml:space="preserve">Skórne działania uboczne związków aktywnych </t>
  </si>
  <si>
    <t>Etnobotanika w kosmetyce/Roślinne źródła antyoksydantów</t>
  </si>
  <si>
    <t>Hum</t>
  </si>
  <si>
    <t xml:space="preserve">Chemia kosmetyczna </t>
  </si>
  <si>
    <t>Język obcy dla kosmetologów</t>
  </si>
  <si>
    <t xml:space="preserve">Podologia </t>
  </si>
  <si>
    <t>Kosmetologia  geriatryczna</t>
  </si>
  <si>
    <t>Skórne działania uboczne związków aktywnych</t>
  </si>
  <si>
    <t xml:space="preserve">Prolegomena do kosmetyku naturalnego/ Rośliny kosmetyczne     </t>
  </si>
  <si>
    <t>Opieka kosmetologiczna nad osob. po zabiegach med.</t>
  </si>
  <si>
    <t>Zakład Opieki Holistycznej i Zarządzania w Pielęgniarstwie Katedra Zintegrowanej Opieki Pielęgniarskiej</t>
  </si>
  <si>
    <t>Z</t>
  </si>
  <si>
    <t>Ocena jakosci substancji roślinnych w preparatach kosmetycznych</t>
  </si>
  <si>
    <t>Zakład Botaniki Farmaceutycznej</t>
  </si>
  <si>
    <t>Zakład Farmakognozji z Ogrodem Roślin Leczniczych</t>
  </si>
  <si>
    <t>Zakład Żywności i Żywienia</t>
  </si>
  <si>
    <t>Katedra i Zaklad Nauk Humanistycznych i Medyczyny Społecznej</t>
  </si>
  <si>
    <t xml:space="preserve">Jednostki WF UML </t>
  </si>
  <si>
    <t>Liczba egzaminów: 2</t>
  </si>
  <si>
    <t>Liczba egzaminów: 3</t>
  </si>
  <si>
    <t>I rok, I semestr</t>
  </si>
  <si>
    <t>I rok, II semestr</t>
  </si>
  <si>
    <t>II rok, III semestr</t>
  </si>
  <si>
    <t>II rok, IV semestr</t>
  </si>
  <si>
    <t>III rok, V semestr</t>
  </si>
  <si>
    <t>III rok, VI semestr</t>
  </si>
  <si>
    <t xml:space="preserve">Zakład Kosmetologii i Medycyny Estetycznej (Apteka on-line-CEM) </t>
  </si>
  <si>
    <t>Podstawy procesów fizykochemicznych w kosmetologii</t>
  </si>
  <si>
    <t xml:space="preserve">Ćwiczenia/e-Ćwiczenia </t>
  </si>
  <si>
    <t xml:space="preserve">Seminaria/e-Seminaria </t>
  </si>
  <si>
    <t>Warsztaty grupowego poradnictwa zawodowego i aktywizacji zawodowej</t>
  </si>
  <si>
    <t>Biuro Karier UML</t>
  </si>
  <si>
    <t>PZiAZ</t>
  </si>
  <si>
    <t>UNIWERSYTET MEDYCZNY, WYDZIAŁ FARMACEUTYCZNY
 PLAN STUDIÓW_2023_2026
Forma studiów: studia stacjonarne
Kierunek: KOSMETOLOGIA
Poziom: studia I stopnia 
Czas trwania: 3 lata, 6 semestrów</t>
  </si>
  <si>
    <t>2022_I pomoc wraca do CEM do Samodzielna Pracownia Med. Stanów Nagłych i Ratownictwa Specjalistycznego u Dr K. Naylor z Kliniki Anestezjologii i Intensywnej Terapii Dziecięcej</t>
  </si>
  <si>
    <t xml:space="preserve">Język obcy dla kosmetologów                    </t>
  </si>
  <si>
    <t xml:space="preserve">Język obcy dla kosmetologów </t>
  </si>
  <si>
    <t>Do 2022 nazwa: Kwalifikowana pierwsza pomoc medyczna, od 2022 Podstawy ratownictwa medycznego</t>
  </si>
  <si>
    <t>Podstawy ratownictwa medycznego</t>
  </si>
  <si>
    <t xml:space="preserve">od 2022 nazwa pracowni: Samodzielna Pracownia Medycznych Czynności Ratunkowych i Ratownictwa Specjalistycznego </t>
  </si>
  <si>
    <t xml:space="preserve">Samodzielna Pracownia Medycznych Czynności Ratunkowych i Ratownictwa Specjalistycznego </t>
  </si>
  <si>
    <t>Kody przedmiotów:</t>
  </si>
  <si>
    <t>Kod składa się z 8 części oddzielonych kropkami:</t>
  </si>
  <si>
    <t>- gdzie część druga (2) dla danych kierunków lub część siódma (7) dla semestrów oddzielamy znakiem "/":</t>
  </si>
  <si>
    <t>Część 1:</t>
  </si>
  <si>
    <t>PL - polskojęzyczny</t>
  </si>
  <si>
    <t>EN - anglojęzyczny</t>
  </si>
  <si>
    <t>Część 2:</t>
  </si>
  <si>
    <t>AM - Analityka medyczna</t>
  </si>
  <si>
    <t>FA - Farmacja</t>
  </si>
  <si>
    <t>FI - Fizjoterapia</t>
  </si>
  <si>
    <t>LK - Lekarski</t>
  </si>
  <si>
    <t>LD - Lekarsko-dentystyczny</t>
  </si>
  <si>
    <t>BI - Biomedycyna</t>
  </si>
  <si>
    <t>DI - Dietetyka</t>
  </si>
  <si>
    <t>EL - Elektroradiologia</t>
  </si>
  <si>
    <t>HS - Higiena stomatologiczna</t>
  </si>
  <si>
    <t>KO - Kosmetologia</t>
  </si>
  <si>
    <t>PI - Pielęgniarstwo</t>
  </si>
  <si>
    <t>PO - Położnictwo</t>
  </si>
  <si>
    <t>RM - Ratownictwo medyczne</t>
  </si>
  <si>
    <t>TD - Techniki dentystyczne</t>
  </si>
  <si>
    <t>TP - Terapia zajęciowa</t>
  </si>
  <si>
    <t>PS - Psychologia</t>
  </si>
  <si>
    <t>ZP - Zdrowie Publiczne</t>
  </si>
  <si>
    <t>Kierunki anglojęzyczne do opracowania.</t>
  </si>
  <si>
    <t>Część 3:</t>
  </si>
  <si>
    <t>P - Przedmiot</t>
  </si>
  <si>
    <t>F - Fakultet</t>
  </si>
  <si>
    <t>PZ - Praktyki zawodowe</t>
  </si>
  <si>
    <t>ZP - Zajęcia praktyczne</t>
  </si>
  <si>
    <t>Część 4:</t>
  </si>
  <si>
    <t>ST - Stacjonarne dla PL</t>
  </si>
  <si>
    <t>NST - Niestacjonarne dla PL</t>
  </si>
  <si>
    <t>R - Regular dla EN</t>
  </si>
  <si>
    <t>B - Bis dla EN</t>
  </si>
  <si>
    <t>Część 5:</t>
  </si>
  <si>
    <t>2022/2028 - Cykl studiów</t>
  </si>
  <si>
    <t>Część 6:</t>
  </si>
  <si>
    <t>1 - poziom kształcenia, st. I stopnia</t>
  </si>
  <si>
    <t>2 - poziom kształcenia, st. II stopnia</t>
  </si>
  <si>
    <t>3 - poziom kształcenia, jednolite magisterskie</t>
  </si>
  <si>
    <t>Część 7:</t>
  </si>
  <si>
    <t>np.: 1/2/3 - semestry w których realizowany jest przedmiot</t>
  </si>
  <si>
    <t>Część 8:</t>
  </si>
  <si>
    <t>1 - kolejny numer przedmiotu (dla tych samych części od 1 do 6, w przypadku innych danych numerowanie od 1)</t>
  </si>
  <si>
    <t>2 - kolejny numer przedmiotu</t>
  </si>
  <si>
    <t>(dla tych samych części od 1 do 6, w przypadku innych danych numerowanie od 1)</t>
  </si>
  <si>
    <t>Przykładowy numer przedmiotu:</t>
  </si>
  <si>
    <t>PL.LK.P.ST.2022/2028.3.1/2/3.1</t>
  </si>
  <si>
    <t>1 - kolejny numer przedmiotu</t>
  </si>
  <si>
    <t xml:space="preserve"> szkolenie z zakresu bhp co najmniej 4 godziny</t>
  </si>
  <si>
    <t>np.: 1/2/3 - semestry realizowania przedmiotu</t>
  </si>
  <si>
    <t>np.: 4/6/9 - semestry realizowania przedmiotu</t>
  </si>
  <si>
    <t>P</t>
  </si>
  <si>
    <t>K</t>
  </si>
  <si>
    <t>U</t>
  </si>
  <si>
    <t>F-A</t>
  </si>
  <si>
    <t>F-B</t>
  </si>
  <si>
    <t>cz.</t>
  </si>
  <si>
    <t>full</t>
  </si>
  <si>
    <t>* cz.  (semestralne) przedmiotu wielosemestralnego</t>
  </si>
  <si>
    <t>*full (koncowe) przedmiotu wielosemestralnego</t>
  </si>
  <si>
    <t>PRACA DYPLOMOWA</t>
  </si>
  <si>
    <t>PD</t>
  </si>
  <si>
    <t>IN</t>
  </si>
  <si>
    <t>ED</t>
  </si>
  <si>
    <t>PZ</t>
  </si>
  <si>
    <t xml:space="preserve"> Biblioteka UM </t>
  </si>
  <si>
    <t>poza macierzą</t>
  </si>
  <si>
    <t>Kody przedmiotow od 2023</t>
  </si>
  <si>
    <t>PL.KO.P.ST.2023/2026.1.1.1</t>
  </si>
  <si>
    <t>PL.KO.P.ST.2023/2026.1.1.4</t>
  </si>
  <si>
    <t>PL.KO.P.ST.2023/2026.1.1.8</t>
  </si>
  <si>
    <t>PL.KO.P.ST.2023/2026.1.1.12</t>
  </si>
  <si>
    <t>PL.KO.P.ST.2023/2026.1.1.13</t>
  </si>
  <si>
    <t>PL.KO.P.ST.2023/2026.1.1/2.18</t>
  </si>
  <si>
    <t>PL.KO.P.ST.2023/2026.1.1.22</t>
  </si>
  <si>
    <t>PL.KO.P.ST.2023/2026.1.1.27</t>
  </si>
  <si>
    <t>PL.KO.P.ST.2023/2026.1.2/3/4/5.33</t>
  </si>
  <si>
    <t>PL.KO.P.ST.2023/2026.1.1.34</t>
  </si>
  <si>
    <t>PL.KO.P.ST.2023/2026.1.1.36</t>
  </si>
  <si>
    <t>PL.KO.F.ST.2023/2026.1.1/2/3.4</t>
  </si>
  <si>
    <t>PL.KO.F.ST.2023/2026.1.1.7</t>
  </si>
  <si>
    <t>PL.KO.F.ST.2023/2026.1.1.11</t>
  </si>
  <si>
    <t>PL.KO.F.ST.2023/2026.1.1/2/3.18</t>
  </si>
  <si>
    <t>PL.KO.F.ST.2023/2026.1.1.21</t>
  </si>
  <si>
    <t>PL.KO.F.ST.2023/2026.1.1.26</t>
  </si>
  <si>
    <t>PL.KO.ZP.ST.2023/2026.1.5/6.1</t>
  </si>
  <si>
    <t>PL.KO.PZ.ST.2023/2026.1.2/4.1</t>
  </si>
  <si>
    <t>PL.KO.P.ST.2023/2026.1.6.38</t>
  </si>
  <si>
    <r>
      <rPr>
        <sz val="9"/>
        <color theme="1"/>
        <rFont val="Calibri"/>
        <family val="2"/>
        <charset val="238"/>
        <scheme val="minor"/>
      </rPr>
      <t>Grupa tresc</t>
    </r>
    <r>
      <rPr>
        <sz val="10"/>
        <color theme="1"/>
        <rFont val="Calibri"/>
        <family val="2"/>
        <charset val="238"/>
        <scheme val="minor"/>
      </rPr>
      <t>i</t>
    </r>
  </si>
  <si>
    <t>Info z dn. 6.12.2022,</t>
  </si>
  <si>
    <t>2023/2026 - Cykl studiów</t>
  </si>
  <si>
    <t>np.: 4/6/9 - semestry w których realizowany jest przedmiot</t>
  </si>
  <si>
    <t>Część 8</t>
  </si>
  <si>
    <t>PL.KO.P.ST.2023/2026.1.2.2</t>
  </si>
  <si>
    <t>PL.KO.P.ST.2023/2026.1.2.3</t>
  </si>
  <si>
    <t>PL.KO.P.ST.2023/2026.1.5.5</t>
  </si>
  <si>
    <t>PL.KO.P.ST.2023/2026.1.2.6</t>
  </si>
  <si>
    <t>PL.KO.P.ST.2023/2026.1.4.7</t>
  </si>
  <si>
    <t>PL.KO.P.ST.2023/2026.1.3.9</t>
  </si>
  <si>
    <t>PL.KO.P.ST.2023/2026.1.3.10</t>
  </si>
  <si>
    <t>PL.KO.P.ST.2023/2026.1.2.11</t>
  </si>
  <si>
    <t>PL.KO.P.ST.2023/2026.1.2.14</t>
  </si>
  <si>
    <t>PL.KO.P.ST.2023/2026.1.3.15</t>
  </si>
  <si>
    <t>PL.KO.P.ST.2023/2026.1.5.16</t>
  </si>
  <si>
    <t>PL.KO.P.ST.2023/2026.1.6.17</t>
  </si>
  <si>
    <t>PL.KO.P.ST.2023/2026.1.4.19</t>
  </si>
  <si>
    <t>PL.KO.P.ST.2023/2026.1.4.20</t>
  </si>
  <si>
    <t>PL.KO.P.ST.2023/2026.1.5.21</t>
  </si>
  <si>
    <t>PL.KO.P.ST.2023/2026.1.3.23</t>
  </si>
  <si>
    <t>PL.KO.P.ST.2023/2026.1.6.24</t>
  </si>
  <si>
    <t>PL.KO.P.ST.2023/2026.1.6.25</t>
  </si>
  <si>
    <t>PL.KO.P.ST.2023/2026.1.3.26</t>
  </si>
  <si>
    <t>PL.KO.P.ST.2023/2026.1.4.28</t>
  </si>
  <si>
    <t>PL.KO.P.ST.2023/2026.1.4.29</t>
  </si>
  <si>
    <t>PL.KO.P.ST.2023/2026.1.3.30</t>
  </si>
  <si>
    <t>PL.KO.P.ST.2023/2026.1.4.31</t>
  </si>
  <si>
    <t>PL.KO.P.ST.2023/2026.1.5.32</t>
  </si>
  <si>
    <t>PL.KO.P.ST.2023/2026.1.5.35</t>
  </si>
  <si>
    <t>PL.KO.P.ST.2023/2026.1.6.37</t>
  </si>
  <si>
    <t>PL.KO.F.ST.2023/2026.1.6.1</t>
  </si>
  <si>
    <t>PL.KO.F.ST.2023/2026.1.2.2</t>
  </si>
  <si>
    <t>PL.KO.F.ST.2023/2026.1.5.3</t>
  </si>
  <si>
    <t>PL.KO.F.ST.2023/2026.1.5.5</t>
  </si>
  <si>
    <t>PL.KO.F.ST.2023/2026.1.3.6</t>
  </si>
  <si>
    <t>PL.KO.F.ST.2023/2026.1.5.8</t>
  </si>
  <si>
    <t>PL.KO.F.ST.2023/2026.1.4.9</t>
  </si>
  <si>
    <t>PL.KO.F.ST.2023/2026.1.2.10</t>
  </si>
  <si>
    <t>PL.KO.F.ST.2023/2026.1.6.12</t>
  </si>
  <si>
    <t>PL.KO.F.ST.2023/2026.1.4.13</t>
  </si>
  <si>
    <t>PL.KO.F.ST.2023/2026.1.6.14</t>
  </si>
  <si>
    <t>PL.KO.F.ST.2023/2026.1.3.15</t>
  </si>
  <si>
    <t>PL.KO.F.ST.2023/2026.1.3.16</t>
  </si>
  <si>
    <t>PL.KO.F.ST.2023/2026.1.6.17</t>
  </si>
  <si>
    <t>PL.KO.F.ST.2023/2026.1.4.19</t>
  </si>
  <si>
    <t>PL.KO.F.ST.2023/2026.1.2.20</t>
  </si>
  <si>
    <t>PL.KO.F.ST.2023/2026.1.5.22</t>
  </si>
  <si>
    <t>PL.KO.F.ST.2023/2026.1.5.23</t>
  </si>
  <si>
    <t>PL.KO.F.ST.2023/2026.1.5.24</t>
  </si>
  <si>
    <t>PL.KO.F.ST.2023/2026.1.2.25</t>
  </si>
  <si>
    <t>PL.KO.F.ST.2023/2026.1.3.27</t>
  </si>
  <si>
    <t>PL.KO.F.ST.2023/2026.1.6.28</t>
  </si>
  <si>
    <t>PL.KO.F.ST.2023/2026.1.6.29</t>
  </si>
  <si>
    <t>PL.KO.F.ST.2023/2026.1.6.30</t>
  </si>
  <si>
    <t>PL.KO.F.ST.2023/2026.1.3.31</t>
  </si>
  <si>
    <t>PL.KO.F.ST.2023/2026.1.4.32</t>
  </si>
  <si>
    <t>PL.KO.F.ST.2023/2026.1.3.33</t>
  </si>
  <si>
    <t>PL.KO.F.ST.2023/2026.1.6.34</t>
  </si>
  <si>
    <t xml:space="preserve">Badania naukowe i egzamin dyplomowy </t>
  </si>
  <si>
    <t xml:space="preserve">E </t>
  </si>
  <si>
    <t xml:space="preserve">e-Wykład </t>
  </si>
  <si>
    <t>e-Wykład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</si>
</sst>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9"/>
      <color rgb="FF333333"/>
      <name val="Courier New"/>
      <family val="3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5" fillId="0" borderId="0"/>
    <xf numFmtId="0" fontId="26" fillId="12" borderId="0" applyNumberFormat="0" applyBorder="0" applyAlignment="0" applyProtection="0"/>
  </cellStyleXfs>
  <cellXfs count="170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6" fillId="0" borderId="0" xfId="0" applyFont="1"/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9" fillId="2" borderId="0" xfId="0" applyFont="1" applyFill="1"/>
    <xf numFmtId="1" fontId="8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1" fontId="9" fillId="0" borderId="0" xfId="0" applyNumberFormat="1" applyFont="1"/>
    <xf numFmtId="0" fontId="13" fillId="0" borderId="0" xfId="1" applyAlignment="1">
      <alignment vertical="center"/>
    </xf>
    <xf numFmtId="0" fontId="13" fillId="0" borderId="0" xfId="1"/>
    <xf numFmtId="0" fontId="9" fillId="0" borderId="0" xfId="0" applyFont="1" applyAlignment="1">
      <alignment wrapText="1"/>
    </xf>
    <xf numFmtId="1" fontId="17" fillId="0" borderId="0" xfId="0" applyNumberFormat="1" applyFont="1"/>
    <xf numFmtId="164" fontId="7" fillId="0" borderId="0" xfId="0" applyNumberFormat="1" applyFont="1"/>
    <xf numFmtId="0" fontId="13" fillId="0" borderId="0" xfId="1" applyFill="1"/>
    <xf numFmtId="0" fontId="13" fillId="0" borderId="0" xfId="1" applyFill="1" applyAlignment="1">
      <alignment vertical="center"/>
    </xf>
    <xf numFmtId="0" fontId="14" fillId="0" borderId="0" xfId="0" applyFont="1" applyAlignment="1">
      <alignment vertical="center"/>
    </xf>
    <xf numFmtId="1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2" fillId="0" borderId="0" xfId="0" applyFont="1"/>
    <xf numFmtId="1" fontId="3" fillId="9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vertical="top" textRotation="18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1" fontId="11" fillId="0" borderId="0" xfId="0" applyNumberFormat="1" applyFont="1" applyAlignment="1">
      <alignment vertical="top"/>
    </xf>
    <xf numFmtId="1" fontId="2" fillId="0" borderId="0" xfId="0" applyNumberFormat="1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20" fillId="0" borderId="0" xfId="0" applyFont="1" applyAlignment="1">
      <alignment vertical="center"/>
    </xf>
    <xf numFmtId="1" fontId="9" fillId="0" borderId="0" xfId="0" applyNumberFormat="1" applyFont="1" applyAlignment="1">
      <alignment vertical="top"/>
    </xf>
    <xf numFmtId="1" fontId="18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1" fontId="21" fillId="0" borderId="0" xfId="0" applyNumberFormat="1" applyFont="1" applyAlignment="1">
      <alignment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/>
    <xf numFmtId="164" fontId="10" fillId="0" borderId="1" xfId="0" applyNumberFormat="1" applyFont="1" applyBorder="1"/>
    <xf numFmtId="164" fontId="10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 wrapText="1"/>
    </xf>
    <xf numFmtId="0" fontId="22" fillId="0" borderId="0" xfId="0" applyFont="1"/>
    <xf numFmtId="1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left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1" fontId="3" fillId="8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8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1" fontId="3" fillId="0" borderId="5" xfId="0" applyNumberFormat="1" applyFont="1" applyBorder="1" applyAlignment="1">
      <alignment horizontal="right" vertical="center" wrapText="1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vertical="center" wrapText="1"/>
    </xf>
    <xf numFmtId="1" fontId="10" fillId="0" borderId="1" xfId="0" applyNumberFormat="1" applyFont="1" applyBorder="1" applyAlignment="1">
      <alignment horizontal="right" vertical="center"/>
    </xf>
    <xf numFmtId="1" fontId="3" fillId="5" borderId="1" xfId="0" applyNumberFormat="1" applyFont="1" applyFill="1" applyBorder="1" applyAlignment="1">
      <alignment vertical="center" wrapText="1"/>
    </xf>
    <xf numFmtId="1" fontId="10" fillId="5" borderId="1" xfId="0" applyNumberFormat="1" applyFont="1" applyFill="1" applyBorder="1"/>
    <xf numFmtId="164" fontId="10" fillId="5" borderId="1" xfId="0" applyNumberFormat="1" applyFont="1" applyFill="1" applyBorder="1"/>
    <xf numFmtId="164" fontId="3" fillId="5" borderId="1" xfId="0" applyNumberFormat="1" applyFont="1" applyFill="1" applyBorder="1"/>
    <xf numFmtId="164" fontId="10" fillId="5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center" wrapText="1"/>
    </xf>
    <xf numFmtId="1" fontId="10" fillId="2" borderId="1" xfId="0" applyNumberFormat="1" applyFont="1" applyFill="1" applyBorder="1"/>
    <xf numFmtId="164" fontId="10" fillId="2" borderId="1" xfId="0" applyNumberFormat="1" applyFont="1" applyFill="1" applyBorder="1"/>
    <xf numFmtId="164" fontId="3" fillId="2" borderId="1" xfId="0" applyNumberFormat="1" applyFont="1" applyFill="1" applyBorder="1"/>
    <xf numFmtId="164" fontId="10" fillId="2" borderId="1" xfId="0" applyNumberFormat="1" applyFont="1" applyFill="1" applyBorder="1" applyAlignment="1">
      <alignment horizontal="left" vertical="center"/>
    </xf>
    <xf numFmtId="0" fontId="2" fillId="2" borderId="0" xfId="0" applyFont="1" applyFill="1"/>
    <xf numFmtId="1" fontId="12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12" fillId="2" borderId="0" xfId="0" applyNumberFormat="1" applyFont="1" applyFill="1" applyAlignment="1">
      <alignment horizontal="left" vertical="center" wrapText="1"/>
    </xf>
    <xf numFmtId="0" fontId="4" fillId="3" borderId="0" xfId="0" applyFont="1" applyFill="1"/>
    <xf numFmtId="0" fontId="4" fillId="4" borderId="0" xfId="0" applyFont="1" applyFill="1"/>
    <xf numFmtId="0" fontId="4" fillId="7" borderId="0" xfId="0" applyFont="1" applyFill="1"/>
    <xf numFmtId="0" fontId="4" fillId="6" borderId="0" xfId="0" applyFont="1" applyFill="1"/>
    <xf numFmtId="0" fontId="5" fillId="0" borderId="0" xfId="0" applyFont="1"/>
    <xf numFmtId="0" fontId="24" fillId="0" borderId="0" xfId="0" applyFont="1"/>
    <xf numFmtId="0" fontId="25" fillId="0" borderId="0" xfId="0" applyFont="1"/>
    <xf numFmtId="1" fontId="7" fillId="11" borderId="13" xfId="0" applyNumberFormat="1" applyFont="1" applyFill="1" applyBorder="1" applyAlignment="1">
      <alignment vertical="center" wrapText="1"/>
    </xf>
    <xf numFmtId="1" fontId="7" fillId="11" borderId="1" xfId="0" applyNumberFormat="1" applyFont="1" applyFill="1" applyBorder="1" applyAlignment="1">
      <alignment horizontal="left" vertical="center" wrapText="1"/>
    </xf>
    <xf numFmtId="1" fontId="7" fillId="11" borderId="1" xfId="0" applyNumberFormat="1" applyFont="1" applyFill="1" applyBorder="1" applyAlignment="1">
      <alignment vertical="center" wrapText="1"/>
    </xf>
    <xf numFmtId="1" fontId="7" fillId="6" borderId="1" xfId="0" applyNumberFormat="1" applyFont="1" applyFill="1" applyBorder="1" applyAlignment="1">
      <alignment vertical="center" wrapText="1"/>
    </xf>
    <xf numFmtId="1" fontId="7" fillId="6" borderId="15" xfId="0" applyNumberFormat="1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vertical="center" wrapText="1"/>
    </xf>
    <xf numFmtId="1" fontId="7" fillId="4" borderId="1" xfId="0" applyNumberFormat="1" applyFont="1" applyFill="1" applyBorder="1" applyAlignment="1">
      <alignment vertical="center" wrapText="1"/>
    </xf>
    <xf numFmtId="1" fontId="7" fillId="7" borderId="13" xfId="0" applyNumberFormat="1" applyFont="1" applyFill="1" applyBorder="1" applyAlignment="1">
      <alignment vertical="center" wrapText="1"/>
    </xf>
    <xf numFmtId="1" fontId="7" fillId="6" borderId="15" xfId="0" applyNumberFormat="1" applyFont="1" applyFill="1" applyBorder="1" applyAlignment="1">
      <alignment horizontal="left" vertical="center" wrapText="1"/>
    </xf>
    <xf numFmtId="1" fontId="7" fillId="10" borderId="1" xfId="0" applyNumberFormat="1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1" fontId="7" fillId="6" borderId="1" xfId="0" applyNumberFormat="1" applyFont="1" applyFill="1" applyBorder="1" applyAlignment="1">
      <alignment horizontal="left" vertical="center" wrapText="1"/>
    </xf>
    <xf numFmtId="1" fontId="7" fillId="10" borderId="1" xfId="0" applyNumberFormat="1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vertical="center" wrapText="1"/>
    </xf>
    <xf numFmtId="1" fontId="23" fillId="6" borderId="1" xfId="0" applyNumberFormat="1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horizontal="left" vertical="center" wrapText="1"/>
    </xf>
    <xf numFmtId="1" fontId="7" fillId="6" borderId="5" xfId="0" applyNumberFormat="1" applyFont="1" applyFill="1" applyBorder="1" applyAlignment="1">
      <alignment horizontal="left" vertical="top" wrapText="1"/>
    </xf>
    <xf numFmtId="0" fontId="4" fillId="11" borderId="0" xfId="0" applyFont="1" applyFill="1"/>
    <xf numFmtId="0" fontId="4" fillId="5" borderId="0" xfId="0" applyFont="1" applyFill="1"/>
    <xf numFmtId="164" fontId="26" fillId="12" borderId="1" xfId="3" applyNumberFormat="1" applyBorder="1" applyAlignment="1">
      <alignment wrapText="1"/>
    </xf>
    <xf numFmtId="164" fontId="6" fillId="12" borderId="1" xfId="3" applyNumberFormat="1" applyFont="1" applyBorder="1" applyAlignment="1">
      <alignment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textRotation="90" wrapText="1"/>
    </xf>
    <xf numFmtId="1" fontId="3" fillId="0" borderId="12" xfId="0" applyNumberFormat="1" applyFont="1" applyBorder="1" applyAlignment="1">
      <alignment horizontal="center" vertical="center" textRotation="90" wrapText="1"/>
    </xf>
    <xf numFmtId="1" fontId="3" fillId="0" borderId="13" xfId="0" applyNumberFormat="1" applyFont="1" applyBorder="1" applyAlignment="1">
      <alignment horizontal="center" vertical="center" textRotation="90" wrapText="1"/>
    </xf>
    <xf numFmtId="164" fontId="3" fillId="0" borderId="5" xfId="0" applyNumberFormat="1" applyFont="1" applyBorder="1" applyAlignment="1">
      <alignment horizontal="center" vertical="center" textRotation="90" wrapText="1"/>
    </xf>
    <xf numFmtId="164" fontId="3" fillId="0" borderId="12" xfId="0" applyNumberFormat="1" applyFont="1" applyBorder="1" applyAlignment="1">
      <alignment horizontal="center" vertical="center" textRotation="90" wrapText="1"/>
    </xf>
    <xf numFmtId="164" fontId="3" fillId="0" borderId="13" xfId="0" applyNumberFormat="1" applyFont="1" applyBorder="1" applyAlignment="1">
      <alignment horizontal="center" vertical="center" textRotation="90" wrapText="1"/>
    </xf>
    <xf numFmtId="1" fontId="3" fillId="0" borderId="6" xfId="0" applyNumberFormat="1" applyFont="1" applyBorder="1" applyAlignment="1">
      <alignment vertical="center" wrapText="1"/>
    </xf>
    <xf numFmtId="1" fontId="3" fillId="0" borderId="7" xfId="0" applyNumberFormat="1" applyFont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1" fontId="3" fillId="0" borderId="9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vertical="center" wrapText="1"/>
    </xf>
    <xf numFmtId="1" fontId="10" fillId="0" borderId="3" xfId="0" applyNumberFormat="1" applyFont="1" applyBorder="1" applyAlignment="1">
      <alignment horizontal="center" wrapText="1"/>
    </xf>
    <xf numFmtId="1" fontId="10" fillId="0" borderId="11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6" fillId="0" borderId="5" xfId="0" applyNumberFormat="1" applyFont="1" applyBorder="1" applyAlignment="1">
      <alignment horizontal="center" vertical="center" textRotation="90" wrapText="1"/>
    </xf>
    <xf numFmtId="1" fontId="16" fillId="0" borderId="12" xfId="0" applyNumberFormat="1" applyFont="1" applyBorder="1" applyAlignment="1">
      <alignment horizontal="center" vertical="center" textRotation="90" wrapText="1"/>
    </xf>
    <xf numFmtId="1" fontId="16" fillId="0" borderId="13" xfId="0" applyNumberFormat="1" applyFont="1" applyBorder="1" applyAlignment="1">
      <alignment horizontal="center" vertical="center" textRotation="90" wrapText="1"/>
    </xf>
    <xf numFmtId="1" fontId="3" fillId="0" borderId="6" xfId="0" applyNumberFormat="1" applyFont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3" fillId="0" borderId="9" xfId="0" applyNumberFormat="1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horizontal="left" vertical="center" wrapText="1"/>
    </xf>
    <xf numFmtId="1" fontId="12" fillId="0" borderId="0" xfId="0" applyNumberFormat="1" applyFont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vertical="center" wrapText="1"/>
    </xf>
    <xf numFmtId="1" fontId="7" fillId="0" borderId="7" xfId="0" applyNumberFormat="1" applyFont="1" applyBorder="1" applyAlignment="1">
      <alignment vertical="center" wrapText="1"/>
    </xf>
  </cellXfs>
  <cellStyles count="4">
    <cellStyle name="60% — akcent 3" xfId="3" builtinId="40"/>
    <cellStyle name="Hiperłącze" xfId="1" builtinId="8"/>
    <cellStyle name="Normalny" xfId="0" builtinId="0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304800</xdr:colOff>
      <xdr:row>117</xdr:row>
      <xdr:rowOff>20320</xdr:rowOff>
    </xdr:from>
    <xdr:to>
      <xdr:col>33</xdr:col>
      <xdr:colOff>284480</xdr:colOff>
      <xdr:row>118</xdr:row>
      <xdr:rowOff>10160</xdr:rowOff>
    </xdr:to>
    <xdr:sp macro="" textlink="">
      <xdr:nvSpPr>
        <xdr:cNvPr id="9" name="Dymek mowy: prostokąt 8">
          <a:extLst>
            <a:ext uri="{FF2B5EF4-FFF2-40B4-BE49-F238E27FC236}">
              <a16:creationId xmlns:a16="http://schemas.microsoft.com/office/drawing/2014/main" id="{641B446A-FCB7-4540-9B9B-191FFF325A94}"/>
            </a:ext>
          </a:extLst>
        </xdr:cNvPr>
        <xdr:cNvSpPr/>
      </xdr:nvSpPr>
      <xdr:spPr>
        <a:xfrm>
          <a:off x="12598400" y="44439840"/>
          <a:ext cx="2235200" cy="406400"/>
        </a:xfrm>
        <a:prstGeom prst="wedgeRectCallout">
          <a:avLst>
            <a:gd name="adj1" fmla="val -65874"/>
            <a:gd name="adj2" fmla="val 1634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000"/>
            <a:t>ZO (zaliczenie</a:t>
          </a:r>
          <a:r>
            <a:rPr lang="pl-PL" sz="1000" baseline="0"/>
            <a:t> koncowe wspolne      </a:t>
          </a:r>
        </a:p>
        <a:p>
          <a:pPr algn="l"/>
          <a:r>
            <a:rPr lang="pl-PL" sz="1000" baseline="0"/>
            <a:t>        przedmiot+fakultet)</a:t>
          </a:r>
          <a:endParaRPr lang="pl-PL" sz="1000"/>
        </a:p>
      </xdr:txBody>
    </xdr:sp>
    <xdr:clientData/>
  </xdr:twoCellAnchor>
  <xdr:twoCellAnchor>
    <xdr:from>
      <xdr:col>27</xdr:col>
      <xdr:colOff>40640</xdr:colOff>
      <xdr:row>199</xdr:row>
      <xdr:rowOff>30480</xdr:rowOff>
    </xdr:from>
    <xdr:to>
      <xdr:col>31</xdr:col>
      <xdr:colOff>254000</xdr:colOff>
      <xdr:row>200</xdr:row>
      <xdr:rowOff>203200</xdr:rowOff>
    </xdr:to>
    <xdr:sp macro="" textlink="">
      <xdr:nvSpPr>
        <xdr:cNvPr id="3" name="Dymek mowy: prostokąt 2">
          <a:extLst>
            <a:ext uri="{FF2B5EF4-FFF2-40B4-BE49-F238E27FC236}">
              <a16:creationId xmlns:a16="http://schemas.microsoft.com/office/drawing/2014/main" id="{02CFA6E4-4A3A-4368-B9BF-2FA9992572D0}"/>
            </a:ext>
          </a:extLst>
        </xdr:cNvPr>
        <xdr:cNvSpPr/>
      </xdr:nvSpPr>
      <xdr:spPr>
        <a:xfrm>
          <a:off x="12334240" y="75813920"/>
          <a:ext cx="1717040" cy="487680"/>
        </a:xfrm>
        <a:prstGeom prst="wedgeRectCallout">
          <a:avLst>
            <a:gd name="adj1" fmla="val -71671"/>
            <a:gd name="adj2" fmla="val 106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seminarium indywidualne</a:t>
          </a:r>
        </a:p>
        <a:p>
          <a:pPr algn="l"/>
          <a:r>
            <a:rPr lang="pl-PL" sz="1100"/>
            <a:t> </a:t>
          </a:r>
          <a:r>
            <a:rPr lang="pl-PL" sz="1100" b="1"/>
            <a:t>ZO</a:t>
          </a:r>
          <a:r>
            <a:rPr lang="pl-PL" sz="1100" b="1" baseline="0"/>
            <a:t> wspolne PR+IN</a:t>
          </a:r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r>
            <a:rPr lang="pl-PL" sz="1000" baseline="0"/>
            <a:t>r</a:t>
          </a:r>
        </a:p>
        <a:p>
          <a:pPr algn="l"/>
          <a:r>
            <a:rPr lang="pl-PL" sz="1000" baseline="0"/>
            <a:t>=</a:t>
          </a:r>
          <a:endParaRPr lang="pl-PL" sz="1000"/>
        </a:p>
      </xdr:txBody>
    </xdr:sp>
    <xdr:clientData/>
  </xdr:twoCellAnchor>
  <xdr:twoCellAnchor>
    <xdr:from>
      <xdr:col>26</xdr:col>
      <xdr:colOff>182880</xdr:colOff>
      <xdr:row>115</xdr:row>
      <xdr:rowOff>152400</xdr:rowOff>
    </xdr:from>
    <xdr:to>
      <xdr:col>33</xdr:col>
      <xdr:colOff>314960</xdr:colOff>
      <xdr:row>116</xdr:row>
      <xdr:rowOff>142240</xdr:rowOff>
    </xdr:to>
    <xdr:sp macro="" textlink="">
      <xdr:nvSpPr>
        <xdr:cNvPr id="13" name="Dymek mowy: prostokąt 12">
          <a:extLst>
            <a:ext uri="{FF2B5EF4-FFF2-40B4-BE49-F238E27FC236}">
              <a16:creationId xmlns:a16="http://schemas.microsoft.com/office/drawing/2014/main" id="{593C362C-41AE-40D5-A1F4-8612738ADA68}"/>
            </a:ext>
          </a:extLst>
        </xdr:cNvPr>
        <xdr:cNvSpPr/>
      </xdr:nvSpPr>
      <xdr:spPr>
        <a:xfrm>
          <a:off x="12100560" y="43555920"/>
          <a:ext cx="2763520" cy="497840"/>
        </a:xfrm>
        <a:prstGeom prst="wedgeRectCallout">
          <a:avLst>
            <a:gd name="adj1" fmla="val -66788"/>
            <a:gd name="adj2" fmla="val 209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000"/>
            <a:t>ZO (zaliczenie</a:t>
          </a:r>
          <a:r>
            <a:rPr lang="pl-PL" sz="1000" baseline="0"/>
            <a:t> koncowe wspolne</a:t>
          </a:r>
        </a:p>
        <a:p>
          <a:pPr algn="l"/>
          <a:r>
            <a:rPr lang="pl-PL" sz="1000" baseline="0"/>
            <a:t>        Kosmet. geriatryczna+ Marketing w kosmet.</a:t>
          </a:r>
          <a:endParaRPr lang="pl-PL" sz="1000"/>
        </a:p>
      </xdr:txBody>
    </xdr:sp>
    <xdr:clientData/>
  </xdr:twoCellAnchor>
  <xdr:twoCellAnchor>
    <xdr:from>
      <xdr:col>28</xdr:col>
      <xdr:colOff>304800</xdr:colOff>
      <xdr:row>144</xdr:row>
      <xdr:rowOff>0</xdr:rowOff>
    </xdr:from>
    <xdr:to>
      <xdr:col>33</xdr:col>
      <xdr:colOff>274320</xdr:colOff>
      <xdr:row>145</xdr:row>
      <xdr:rowOff>10160</xdr:rowOff>
    </xdr:to>
    <xdr:sp macro="" textlink="">
      <xdr:nvSpPr>
        <xdr:cNvPr id="12" name="Dymek mowy: prostokąt 11">
          <a:extLst>
            <a:ext uri="{FF2B5EF4-FFF2-40B4-BE49-F238E27FC236}">
              <a16:creationId xmlns:a16="http://schemas.microsoft.com/office/drawing/2014/main" id="{1B4371FF-CC24-4385-B99C-5A63E4773D6B}"/>
            </a:ext>
          </a:extLst>
        </xdr:cNvPr>
        <xdr:cNvSpPr/>
      </xdr:nvSpPr>
      <xdr:spPr>
        <a:xfrm>
          <a:off x="12974320" y="54223920"/>
          <a:ext cx="1849120" cy="518160"/>
        </a:xfrm>
        <a:prstGeom prst="wedgeRectCallout">
          <a:avLst>
            <a:gd name="adj1" fmla="val -96559"/>
            <a:gd name="adj2" fmla="val 226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ZO (zaliczenie koncowe wspolne: przedmiot+fakultet</a:t>
          </a:r>
        </a:p>
      </xdr:txBody>
    </xdr:sp>
    <xdr:clientData/>
  </xdr:twoCellAnchor>
  <xdr:twoCellAnchor>
    <xdr:from>
      <xdr:col>28</xdr:col>
      <xdr:colOff>355600</xdr:colOff>
      <xdr:row>180</xdr:row>
      <xdr:rowOff>152400</xdr:rowOff>
    </xdr:from>
    <xdr:to>
      <xdr:col>33</xdr:col>
      <xdr:colOff>325120</xdr:colOff>
      <xdr:row>180</xdr:row>
      <xdr:rowOff>579120</xdr:rowOff>
    </xdr:to>
    <xdr:sp macro="" textlink="">
      <xdr:nvSpPr>
        <xdr:cNvPr id="2" name="Dymek mowy: prostokąt 1">
          <a:extLst>
            <a:ext uri="{FF2B5EF4-FFF2-40B4-BE49-F238E27FC236}">
              <a16:creationId xmlns:a16="http://schemas.microsoft.com/office/drawing/2014/main" id="{956262E1-8945-4786-B007-4E09EBACBD6F}"/>
            </a:ext>
          </a:extLst>
        </xdr:cNvPr>
        <xdr:cNvSpPr/>
      </xdr:nvSpPr>
      <xdr:spPr>
        <a:xfrm>
          <a:off x="13025120" y="68132960"/>
          <a:ext cx="1849120" cy="426720"/>
        </a:xfrm>
        <a:prstGeom prst="wedgeRectCallout">
          <a:avLst>
            <a:gd name="adj1" fmla="val -96559"/>
            <a:gd name="adj2" fmla="val 226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Samokształcenie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ko/OneDrive/Pulpit/KOSMETOLOGIA_2023/PLANY_BILANS/KODY%20przedmiot&#243;w%20od%202023/KO1_Kody%20przedmiotow%20od%202023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_statystyki"/>
      <sheetName val="KODY modulow on-line "/>
    </sheetNames>
    <sheetDataSet>
      <sheetData sheetId="0">
        <row r="7">
          <cell r="C7" t="str">
            <v>Anatomia</v>
          </cell>
        </row>
        <row r="8">
          <cell r="C8" t="str">
            <v>Biologia z genetyką</v>
          </cell>
        </row>
        <row r="9">
          <cell r="C9" t="str">
            <v>Histologia</v>
          </cell>
        </row>
        <row r="10">
          <cell r="C10" t="str">
            <v>Podstawy ratownictwa medycznego</v>
          </cell>
        </row>
        <row r="13">
          <cell r="C13" t="str">
            <v>Kosmetologia pielęgnacyjna</v>
          </cell>
        </row>
        <row r="14">
          <cell r="C14" t="str">
            <v>Chemia kosmetyczna</v>
          </cell>
        </row>
        <row r="24">
          <cell r="C24" t="str">
            <v>Etykieta i komunikacja interpersonalna</v>
          </cell>
        </row>
        <row r="25">
          <cell r="C25" t="str">
            <v>Podstawy ergonomii i BHP</v>
          </cell>
        </row>
        <row r="26">
          <cell r="C26" t="str">
            <v>Kształtowanie sylwetki i postawy ciała</v>
          </cell>
        </row>
        <row r="29">
          <cell r="C29" t="str">
            <v>Psychoprofilaktyka</v>
          </cell>
        </row>
        <row r="30">
          <cell r="C30" t="str">
            <v>Ocena narażenia zawodowego i BHP</v>
          </cell>
        </row>
        <row r="31">
          <cell r="C31" t="str">
            <v>Ćwiczenia fitness</v>
          </cell>
        </row>
        <row r="41">
          <cell r="C41" t="str">
            <v>Biochemia</v>
          </cell>
        </row>
        <row r="42">
          <cell r="C42" t="str">
            <v>Biofizyka</v>
          </cell>
        </row>
        <row r="43">
          <cell r="C43" t="str">
            <v>Fizjologia</v>
          </cell>
        </row>
        <row r="44">
          <cell r="C44" t="str">
            <v>Patofizjologia</v>
          </cell>
        </row>
        <row r="47">
          <cell r="C47" t="str">
            <v>Kosmetologia pielęgnacyjna</v>
          </cell>
        </row>
        <row r="48">
          <cell r="C48" t="str">
            <v>Wprowadzenie do oceny właściwości surowców kosmetycznych</v>
          </cell>
        </row>
        <row r="51">
          <cell r="C51" t="str">
            <v xml:space="preserve">Język obcy dla kosmetologów                    </v>
          </cell>
        </row>
        <row r="55">
          <cell r="C55" t="str">
            <v xml:space="preserve">Prolegomena do kosmetyku naturalnego/ Rośliny kosmetyczne        </v>
          </cell>
        </row>
        <row r="56">
          <cell r="C56" t="str">
            <v>Chromatografia w analizie kosmetyków</v>
          </cell>
        </row>
        <row r="57">
          <cell r="C57" t="str">
            <v>Kształtowanie sylwetki i postawy ciała</v>
          </cell>
        </row>
        <row r="60">
          <cell r="C60" t="str">
            <v>Etnobotanika w kosmetyce/Roślinne źródła antyoksydantów</v>
          </cell>
        </row>
        <row r="61">
          <cell r="C61" t="str">
            <v>Metody spektralne w kosmetologii</v>
          </cell>
        </row>
        <row r="62">
          <cell r="C62" t="str">
            <v>Ćwiczenia fitness</v>
          </cell>
        </row>
        <row r="65">
          <cell r="C65" t="str">
            <v>Praktyki zawodowe śródroczne ("do wyboru")</v>
          </cell>
        </row>
        <row r="75">
          <cell r="C75" t="str">
            <v>Mikrobiologia</v>
          </cell>
        </row>
        <row r="76">
          <cell r="C76" t="str">
            <v>Immunologia</v>
          </cell>
        </row>
        <row r="79">
          <cell r="C79" t="str">
            <v>Dermatologia</v>
          </cell>
        </row>
        <row r="82">
          <cell r="C82" t="str">
            <v>Podstawy procesów fizykochemicznych w kosmetologii</v>
          </cell>
        </row>
        <row r="83">
          <cell r="C83" t="str">
            <v xml:space="preserve">Podstawy ziołolecznictwa </v>
          </cell>
        </row>
        <row r="84">
          <cell r="C84" t="str">
            <v>Podologia</v>
          </cell>
        </row>
        <row r="85">
          <cell r="C85" t="str">
            <v xml:space="preserve">Język obcy dla kosmetologów </v>
          </cell>
        </row>
        <row r="89">
          <cell r="C89" t="str">
            <v>Układy dyspersyjne w kosmetologii</v>
          </cell>
        </row>
        <row r="90">
          <cell r="C90" t="str">
            <v>Wizaż i stylizacja</v>
          </cell>
        </row>
        <row r="91">
          <cell r="C91" t="str">
            <v>Ocena jakosci substancji roślinnych w preparatach kosmetycznych</v>
          </cell>
        </row>
        <row r="92">
          <cell r="C92" t="str">
            <v>Kształtowanie sylwetki i postawy ciała</v>
          </cell>
        </row>
        <row r="95">
          <cell r="C95" t="str">
            <v>Zjawiska międzyfazowe w kosmetologii</v>
          </cell>
        </row>
        <row r="96">
          <cell r="C96" t="str">
            <v>Wizerunek w kosmetologii</v>
          </cell>
        </row>
        <row r="97">
          <cell r="C97" t="str">
            <v>Standaryzacja i normalizacja substancji roślinnych</v>
          </cell>
        </row>
        <row r="98">
          <cell r="C98" t="str">
            <v>Ćwiczenia fitness</v>
          </cell>
        </row>
        <row r="109">
          <cell r="C109" t="str">
            <v>Higiena</v>
          </cell>
        </row>
        <row r="112">
          <cell r="C112" t="str">
            <v>Kosmetologia upiększająca</v>
          </cell>
        </row>
        <row r="113">
          <cell r="C113" t="str">
            <v>Receptura kosmetyczna I</v>
          </cell>
        </row>
        <row r="116">
          <cell r="C116" t="str">
            <v>Kosmetologia geriatryczna</v>
          </cell>
        </row>
        <row r="117">
          <cell r="C117" t="str">
            <v>Marketing w kosmetologii</v>
          </cell>
        </row>
        <row r="118">
          <cell r="C118" t="str">
            <v>Zasady prawidłowego żywienia i dietetyka</v>
          </cell>
        </row>
        <row r="119">
          <cell r="C119" t="str">
            <v xml:space="preserve">Język obcy dla kosmetologów </v>
          </cell>
        </row>
        <row r="123">
          <cell r="C123" t="str">
            <v>Profilaktyka chorób społecznych</v>
          </cell>
        </row>
        <row r="124">
          <cell r="C124" t="str">
            <v>Suplementy diety</v>
          </cell>
        </row>
        <row r="127">
          <cell r="C127" t="str">
            <v>Zdrowie publiczne</v>
          </cell>
        </row>
        <row r="128">
          <cell r="C128" t="str">
            <v>Dieta a zdrowie skóry i przydatków skóry</v>
          </cell>
        </row>
        <row r="131">
          <cell r="C131" t="str">
            <v>Praktyki zawodowe śródroczne ("do wyboru")</v>
          </cell>
        </row>
        <row r="141">
          <cell r="C141" t="str">
            <v>Farmakologia</v>
          </cell>
        </row>
        <row r="144">
          <cell r="C144" t="str">
            <v>Estetyka</v>
          </cell>
        </row>
        <row r="145">
          <cell r="C145" t="str">
            <v>Receptura kosmetyczna II</v>
          </cell>
        </row>
        <row r="148">
          <cell r="C148" t="str">
            <v xml:space="preserve">Skórne działania uboczne związków aktywnych </v>
          </cell>
        </row>
        <row r="149">
          <cell r="C149" t="str">
            <v>Etyka i komunikacja zawodowa</v>
          </cell>
        </row>
        <row r="150">
          <cell r="C150" t="str">
            <v xml:space="preserve">Język obcy dla kosmetologów </v>
          </cell>
        </row>
        <row r="154">
          <cell r="C154" t="str">
            <v>Preparatyka substancji aktywnych w kosmetologii</v>
          </cell>
        </row>
        <row r="155">
          <cell r="C155" t="str">
            <v xml:space="preserve">Kosmetologia specjalistyczna </v>
          </cell>
        </row>
        <row r="156">
          <cell r="C156" t="str">
            <v>Mechanizmy ochrony skóry przed reaktywnymi formami tlenu</v>
          </cell>
        </row>
        <row r="159">
          <cell r="C159" t="str">
            <v>Formy kosmetyków</v>
          </cell>
        </row>
        <row r="160">
          <cell r="C160" t="str">
            <v>Kosmetyka anti-aging</v>
          </cell>
        </row>
        <row r="161">
          <cell r="C161" t="str">
            <v>Metody biotechnologiczne w kosmetologii</v>
          </cell>
        </row>
        <row r="164">
          <cell r="C164" t="str">
            <v xml:space="preserve">Warsztaty praktyczne ("do wyboru") </v>
          </cell>
        </row>
        <row r="175">
          <cell r="C175" t="str">
            <v>Fizjoterapia i masaż</v>
          </cell>
        </row>
        <row r="178">
          <cell r="C178" t="str">
            <v>Podstawy toksykologii</v>
          </cell>
        </row>
        <row r="179">
          <cell r="C179" t="str">
            <v>Diagnostyka laboratoryjna</v>
          </cell>
        </row>
        <row r="180">
          <cell r="C180" t="str">
            <v>Warsztaty grupowego poradnictwa zawodowego i aktywizacji zawodowej</v>
          </cell>
        </row>
        <row r="181">
          <cell r="C181" t="str">
            <v>Podstawy ratownictwa medycznego</v>
          </cell>
        </row>
        <row r="182">
          <cell r="C182" t="str">
            <v>Ochrona własności intelektualnej</v>
          </cell>
        </row>
        <row r="186">
          <cell r="C186" t="str">
            <v>Toksyczność związków na stanowisku pracy</v>
          </cell>
        </row>
        <row r="187">
          <cell r="C187" t="str">
            <v xml:space="preserve">Biochemiczne mechanizmy starzenia </v>
          </cell>
        </row>
        <row r="188">
          <cell r="C188" t="str">
            <v>Substancje lecznicze w kosmetykach</v>
          </cell>
        </row>
        <row r="189">
          <cell r="C189" t="str">
            <v>Mikropigmentacja medyczna w aspekcie opieki kosmetologicznej</v>
          </cell>
        </row>
        <row r="192">
          <cell r="C192" t="str">
            <v>Toksykologia substancji uzależniających</v>
          </cell>
        </row>
        <row r="193">
          <cell r="C193" t="str">
            <v>Testy diagnostyczne</v>
          </cell>
        </row>
        <row r="194">
          <cell r="C194" t="str">
            <v>Surowce p/wolnorodnikowe i promieniochronne</v>
          </cell>
        </row>
        <row r="195">
          <cell r="C195" t="str">
            <v xml:space="preserve">Opieka kosmetologiczna nad osobami po zabiegach medycznych  </v>
          </cell>
        </row>
        <row r="198">
          <cell r="C198" t="str">
            <v xml:space="preserve">Warsztaty praktyczne ("do wyboru") </v>
          </cell>
        </row>
        <row r="200">
          <cell r="C200" t="str">
            <v>PRACA DYPLOMOWA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Q210"/>
  <sheetViews>
    <sheetView tabSelected="1" topLeftCell="A157" zoomScale="75" zoomScaleNormal="75" workbookViewId="0">
      <selection activeCell="P211" sqref="P211"/>
    </sheetView>
  </sheetViews>
  <sheetFormatPr defaultColWidth="9.140625" defaultRowHeight="15" x14ac:dyDescent="0.25"/>
  <cols>
    <col min="1" max="2" width="1.28515625" style="5" customWidth="1"/>
    <col min="3" max="3" width="24.7109375" style="5" customWidth="1"/>
    <col min="4" max="4" width="26.140625" style="5" customWidth="1"/>
    <col min="5" max="5" width="5.42578125" style="5" customWidth="1"/>
    <col min="6" max="7" width="5.42578125" style="9" customWidth="1"/>
    <col min="8" max="8" width="5.42578125" style="10" customWidth="1"/>
    <col min="9" max="9" width="5.42578125" style="9" customWidth="1"/>
    <col min="10" max="10" width="5.42578125" style="10" customWidth="1"/>
    <col min="11" max="11" width="5.42578125" style="17" customWidth="1"/>
    <col min="12" max="34" width="5.42578125" style="5" customWidth="1"/>
    <col min="35" max="35" width="9.140625" style="4"/>
    <col min="36" max="36" width="16.28515625" style="4" customWidth="1"/>
    <col min="37" max="37" width="9.140625" style="4"/>
    <col min="38" max="38" width="26.140625" style="1" customWidth="1"/>
    <col min="39" max="39" width="9.28515625" style="4" customWidth="1"/>
    <col min="40" max="40" width="8.28515625" style="4" customWidth="1"/>
    <col min="41" max="41" width="3.28515625" style="4" customWidth="1"/>
    <col min="42" max="42" width="3.5703125" style="4" customWidth="1"/>
    <col min="43" max="57" width="3.28515625" style="4" customWidth="1"/>
    <col min="58" max="58" width="5" style="4" customWidth="1"/>
    <col min="59" max="64" width="3.28515625" style="4" customWidth="1"/>
    <col min="65" max="65" width="5" style="4" customWidth="1"/>
    <col min="66" max="67" width="3.28515625" style="4" customWidth="1"/>
    <col min="68" max="68" width="5" style="4" customWidth="1"/>
    <col min="69" max="70" width="3.28515625" style="4" customWidth="1"/>
    <col min="71" max="71" width="4.5703125" style="4" customWidth="1"/>
    <col min="72" max="75" width="3.28515625" style="4" customWidth="1"/>
    <col min="76" max="76" width="5" style="4" customWidth="1"/>
    <col min="77" max="84" width="3.28515625" style="4" customWidth="1"/>
    <col min="85" max="85" width="3.85546875" style="4" customWidth="1"/>
    <col min="86" max="92" width="3.28515625" style="4" customWidth="1"/>
    <col min="93" max="93" width="6" style="4" customWidth="1"/>
    <col min="94" max="94" width="4.140625" style="4" customWidth="1"/>
    <col min="95" max="95" width="3.28515625" style="4" customWidth="1"/>
    <col min="96" max="96" width="3.85546875" style="4" customWidth="1"/>
    <col min="97" max="97" width="3.28515625" style="4" customWidth="1"/>
    <col min="98" max="98" width="3.5703125" style="4" customWidth="1"/>
    <col min="99" max="110" width="3.28515625" style="4" customWidth="1"/>
    <col min="111" max="111" width="5" style="4" customWidth="1"/>
    <col min="112" max="112" width="4" style="4" customWidth="1"/>
    <col min="113" max="113" width="4.140625" style="4" customWidth="1"/>
    <col min="114" max="116" width="9.140625" style="4"/>
    <col min="117" max="117" width="93.5703125" style="15" customWidth="1"/>
    <col min="118" max="118" width="15.140625" style="15" customWidth="1"/>
    <col min="119" max="119" width="9.42578125" style="4" customWidth="1"/>
    <col min="120" max="120" width="41.5703125" style="4" customWidth="1"/>
    <col min="121" max="121" width="10.42578125" style="4" customWidth="1"/>
    <col min="122" max="16384" width="9.140625" style="4"/>
  </cols>
  <sheetData>
    <row r="1" spans="1:121" ht="79.5" customHeight="1" x14ac:dyDescent="0.25">
      <c r="A1" s="151" t="s">
        <v>200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3"/>
      <c r="AI1" s="5"/>
      <c r="AJ1" s="5"/>
      <c r="AK1" s="5"/>
      <c r="AL1" s="5"/>
      <c r="AM1" s="5"/>
      <c r="AN1" s="5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M1" s="32"/>
      <c r="DN1" s="33"/>
      <c r="DO1" s="12"/>
      <c r="DP1" s="34"/>
      <c r="DQ1" s="35"/>
    </row>
    <row r="2" spans="1:121" ht="21" customHeight="1" x14ac:dyDescent="0.25">
      <c r="A2" s="136" t="s">
        <v>3</v>
      </c>
      <c r="B2" s="63"/>
      <c r="C2" s="136" t="s">
        <v>4</v>
      </c>
      <c r="D2" s="136" t="s">
        <v>5</v>
      </c>
      <c r="E2" s="130" t="s">
        <v>0</v>
      </c>
      <c r="F2" s="132"/>
      <c r="G2" s="133" t="s">
        <v>1</v>
      </c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5"/>
      <c r="AJ2" s="13"/>
      <c r="AL2" s="166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36"/>
      <c r="DM2" s="37"/>
      <c r="DN2" s="38"/>
      <c r="DO2" s="12"/>
      <c r="DP2" s="39"/>
      <c r="DQ2" s="40"/>
    </row>
    <row r="3" spans="1:121" ht="21" customHeight="1" x14ac:dyDescent="0.25">
      <c r="A3" s="137"/>
      <c r="B3" s="64"/>
      <c r="C3" s="137"/>
      <c r="D3" s="137"/>
      <c r="E3" s="139" t="s">
        <v>6</v>
      </c>
      <c r="F3" s="139" t="s">
        <v>7</v>
      </c>
      <c r="G3" s="139" t="s">
        <v>125</v>
      </c>
      <c r="H3" s="142" t="s">
        <v>7</v>
      </c>
      <c r="I3" s="154" t="s">
        <v>126</v>
      </c>
      <c r="J3" s="142" t="s">
        <v>7</v>
      </c>
      <c r="K3" s="142" t="s">
        <v>151</v>
      </c>
      <c r="L3" s="133" t="s">
        <v>121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5"/>
      <c r="AA3" s="133" t="s">
        <v>2</v>
      </c>
      <c r="AB3" s="134"/>
      <c r="AC3" s="134"/>
      <c r="AD3" s="134"/>
      <c r="AE3" s="134"/>
      <c r="AF3" s="134"/>
      <c r="AG3" s="134"/>
      <c r="AH3" s="135"/>
      <c r="AL3" s="166"/>
      <c r="BF3" s="12"/>
      <c r="BS3" s="12"/>
      <c r="BY3" s="12"/>
      <c r="CN3" s="12"/>
      <c r="DG3" s="12"/>
      <c r="DM3" s="37"/>
      <c r="DN3" s="38"/>
      <c r="DO3" s="12"/>
      <c r="DP3" s="39"/>
      <c r="DQ3" s="40"/>
    </row>
    <row r="4" spans="1:121" ht="42.75" customHeight="1" x14ac:dyDescent="0.25">
      <c r="A4" s="137"/>
      <c r="B4" s="64"/>
      <c r="C4" s="137"/>
      <c r="D4" s="137"/>
      <c r="E4" s="140"/>
      <c r="F4" s="140"/>
      <c r="G4" s="140"/>
      <c r="H4" s="143"/>
      <c r="I4" s="155"/>
      <c r="J4" s="143"/>
      <c r="K4" s="143"/>
      <c r="L4" s="133" t="s">
        <v>359</v>
      </c>
      <c r="M4" s="134"/>
      <c r="N4" s="134"/>
      <c r="O4" s="134"/>
      <c r="P4" s="135"/>
      <c r="Q4" s="133" t="s">
        <v>195</v>
      </c>
      <c r="R4" s="134"/>
      <c r="S4" s="134"/>
      <c r="T4" s="134"/>
      <c r="U4" s="135"/>
      <c r="V4" s="133" t="s">
        <v>196</v>
      </c>
      <c r="W4" s="134"/>
      <c r="X4" s="134"/>
      <c r="Y4" s="134"/>
      <c r="Z4" s="135"/>
      <c r="AA4" s="133" t="s">
        <v>9</v>
      </c>
      <c r="AB4" s="134"/>
      <c r="AC4" s="134"/>
      <c r="AD4" s="135"/>
      <c r="AE4" s="133" t="s">
        <v>10</v>
      </c>
      <c r="AF4" s="134"/>
      <c r="AG4" s="134"/>
      <c r="AH4" s="135"/>
      <c r="AL4" s="166"/>
      <c r="BF4" s="12"/>
      <c r="BS4" s="12"/>
      <c r="BY4" s="12"/>
      <c r="CN4" s="12"/>
      <c r="DG4" s="12"/>
      <c r="DM4" s="37"/>
      <c r="DN4" s="38"/>
      <c r="DO4" s="12"/>
      <c r="DP4" s="39"/>
      <c r="DQ4" s="40"/>
    </row>
    <row r="5" spans="1:121" ht="37.5" customHeight="1" x14ac:dyDescent="0.25">
      <c r="A5" s="138"/>
      <c r="B5" s="65"/>
      <c r="C5" s="138"/>
      <c r="D5" s="138"/>
      <c r="E5" s="141"/>
      <c r="F5" s="141"/>
      <c r="G5" s="141"/>
      <c r="H5" s="144"/>
      <c r="I5" s="156"/>
      <c r="J5" s="144"/>
      <c r="K5" s="144"/>
      <c r="L5" s="26" t="s">
        <v>11</v>
      </c>
      <c r="M5" s="66" t="s">
        <v>7</v>
      </c>
      <c r="N5" s="66" t="s">
        <v>12</v>
      </c>
      <c r="O5" s="26" t="s">
        <v>13</v>
      </c>
      <c r="P5" s="26" t="s">
        <v>149</v>
      </c>
      <c r="Q5" s="26" t="s">
        <v>11</v>
      </c>
      <c r="R5" s="66" t="s">
        <v>7</v>
      </c>
      <c r="S5" s="66" t="s">
        <v>12</v>
      </c>
      <c r="T5" s="26" t="s">
        <v>13</v>
      </c>
      <c r="U5" s="26" t="s">
        <v>149</v>
      </c>
      <c r="V5" s="26" t="s">
        <v>11</v>
      </c>
      <c r="W5" s="66" t="s">
        <v>7</v>
      </c>
      <c r="X5" s="66" t="s">
        <v>12</v>
      </c>
      <c r="Y5" s="26" t="s">
        <v>13</v>
      </c>
      <c r="Z5" s="26" t="s">
        <v>149</v>
      </c>
      <c r="AA5" s="26" t="s">
        <v>11</v>
      </c>
      <c r="AB5" s="66" t="s">
        <v>7</v>
      </c>
      <c r="AC5" s="66" t="s">
        <v>12</v>
      </c>
      <c r="AD5" s="26" t="s">
        <v>13</v>
      </c>
      <c r="AE5" s="26" t="s">
        <v>11</v>
      </c>
      <c r="AF5" s="66" t="s">
        <v>7</v>
      </c>
      <c r="AG5" s="66" t="s">
        <v>12</v>
      </c>
      <c r="AH5" s="26" t="s">
        <v>13</v>
      </c>
      <c r="AJ5" s="12"/>
      <c r="AK5" s="12"/>
      <c r="AL5" s="166"/>
      <c r="BS5" s="12"/>
      <c r="BY5" s="12"/>
      <c r="CN5" s="12"/>
      <c r="DM5" s="37"/>
      <c r="DN5" s="38"/>
      <c r="DO5" s="12"/>
      <c r="DP5" s="41"/>
      <c r="DQ5" s="40"/>
    </row>
    <row r="6" spans="1:121" ht="16.5" customHeight="1" x14ac:dyDescent="0.25">
      <c r="A6" s="133" t="s">
        <v>14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5"/>
      <c r="AL6" s="4"/>
      <c r="BS6" s="12"/>
      <c r="CN6" s="12"/>
      <c r="DM6" s="37"/>
      <c r="DN6" s="38"/>
      <c r="DO6" s="12"/>
      <c r="DP6" s="39"/>
      <c r="DQ6" s="40"/>
    </row>
    <row r="7" spans="1:121" ht="25.5" x14ac:dyDescent="0.25">
      <c r="A7" s="67">
        <v>1</v>
      </c>
      <c r="B7" s="26"/>
      <c r="C7" s="47" t="s">
        <v>15</v>
      </c>
      <c r="D7" s="47" t="s">
        <v>16</v>
      </c>
      <c r="E7" s="47">
        <v>40</v>
      </c>
      <c r="F7" s="47">
        <v>3</v>
      </c>
      <c r="G7" s="49">
        <f>E7</f>
        <v>40</v>
      </c>
      <c r="H7" s="50">
        <f>(G7*1)/25</f>
        <v>1.6</v>
      </c>
      <c r="I7" s="49">
        <f>(F7*25)-G7</f>
        <v>35</v>
      </c>
      <c r="J7" s="50">
        <f>(I7*1)/25</f>
        <v>1.4</v>
      </c>
      <c r="K7" s="27" t="s">
        <v>17</v>
      </c>
      <c r="L7" s="47">
        <v>10</v>
      </c>
      <c r="M7" s="51">
        <f>(L7*$F7)/$E7</f>
        <v>0.75</v>
      </c>
      <c r="N7" s="47">
        <v>40</v>
      </c>
      <c r="O7" s="47"/>
      <c r="P7" s="47"/>
      <c r="Q7" s="47"/>
      <c r="R7" s="47"/>
      <c r="S7" s="47"/>
      <c r="T7" s="47"/>
      <c r="U7" s="47"/>
      <c r="V7" s="47">
        <v>30</v>
      </c>
      <c r="W7" s="51">
        <f>(V7*$F7)/$E7</f>
        <v>2.25</v>
      </c>
      <c r="X7" s="47">
        <v>20</v>
      </c>
      <c r="Y7" s="47"/>
      <c r="Z7" s="47"/>
      <c r="AA7" s="47"/>
      <c r="AB7" s="47"/>
      <c r="AC7" s="47"/>
      <c r="AD7" s="47"/>
      <c r="AE7" s="47"/>
      <c r="AF7" s="47"/>
      <c r="AG7" s="47"/>
      <c r="AH7" s="47"/>
      <c r="AL7" s="25"/>
      <c r="AP7" s="12"/>
      <c r="DM7" s="37"/>
      <c r="DN7" s="38"/>
      <c r="DO7" s="12"/>
      <c r="DP7" s="39"/>
      <c r="DQ7" s="40"/>
    </row>
    <row r="8" spans="1:121" ht="27" customHeight="1" x14ac:dyDescent="0.25">
      <c r="A8" s="67">
        <v>2</v>
      </c>
      <c r="B8" s="26"/>
      <c r="C8" s="47" t="s">
        <v>18</v>
      </c>
      <c r="D8" s="47" t="s">
        <v>19</v>
      </c>
      <c r="E8" s="47">
        <v>40</v>
      </c>
      <c r="F8" s="47">
        <v>3</v>
      </c>
      <c r="G8" s="49">
        <f>E8</f>
        <v>40</v>
      </c>
      <c r="H8" s="50">
        <f>(G8*1)/25</f>
        <v>1.6</v>
      </c>
      <c r="I8" s="49">
        <f>(F8*25)-G8</f>
        <v>35</v>
      </c>
      <c r="J8" s="50">
        <f>(I8*1)/25</f>
        <v>1.4</v>
      </c>
      <c r="K8" s="27" t="s">
        <v>20</v>
      </c>
      <c r="L8" s="47">
        <v>15</v>
      </c>
      <c r="M8" s="51">
        <f t="shared" ref="M8:M9" si="0">(L8*$F8)/$E8</f>
        <v>1.125</v>
      </c>
      <c r="N8" s="47">
        <v>40</v>
      </c>
      <c r="O8" s="47"/>
      <c r="P8" s="47"/>
      <c r="Q8" s="47">
        <v>15</v>
      </c>
      <c r="R8" s="51">
        <f>(Q8*$F8)/$E8</f>
        <v>1.125</v>
      </c>
      <c r="S8" s="47">
        <v>10</v>
      </c>
      <c r="T8" s="47"/>
      <c r="U8" s="47"/>
      <c r="V8" s="47">
        <v>10</v>
      </c>
      <c r="W8" s="51">
        <f t="shared" ref="W8:W10" si="1">(V8*$F8)/$E8</f>
        <v>0.75</v>
      </c>
      <c r="X8" s="47">
        <v>20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L8" s="25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36"/>
      <c r="DM8" s="37"/>
      <c r="DN8" s="38"/>
      <c r="DO8" s="12"/>
      <c r="DP8" s="39"/>
      <c r="DQ8" s="40"/>
    </row>
    <row r="9" spans="1:121" ht="36" customHeight="1" x14ac:dyDescent="0.25">
      <c r="A9" s="67">
        <v>3</v>
      </c>
      <c r="B9" s="26"/>
      <c r="C9" s="47" t="s">
        <v>21</v>
      </c>
      <c r="D9" s="47" t="s">
        <v>22</v>
      </c>
      <c r="E9" s="47">
        <v>40</v>
      </c>
      <c r="F9" s="47">
        <v>3</v>
      </c>
      <c r="G9" s="49">
        <f>E9</f>
        <v>40</v>
      </c>
      <c r="H9" s="50">
        <f>(G9*1)/25</f>
        <v>1.6</v>
      </c>
      <c r="I9" s="49">
        <f>(F9*25)-G9</f>
        <v>35</v>
      </c>
      <c r="J9" s="50">
        <f>(I9*1)/25</f>
        <v>1.4</v>
      </c>
      <c r="K9" s="27" t="s">
        <v>20</v>
      </c>
      <c r="L9" s="47">
        <v>10</v>
      </c>
      <c r="M9" s="51">
        <f t="shared" si="0"/>
        <v>0.75</v>
      </c>
      <c r="N9" s="47">
        <v>40</v>
      </c>
      <c r="O9" s="47"/>
      <c r="P9" s="47"/>
      <c r="Q9" s="47">
        <v>20</v>
      </c>
      <c r="R9" s="51">
        <f t="shared" ref="R9:R10" si="2">(Q9*$F9)/$E9</f>
        <v>1.5</v>
      </c>
      <c r="S9" s="47">
        <v>10</v>
      </c>
      <c r="T9" s="47"/>
      <c r="U9" s="47"/>
      <c r="V9" s="47">
        <v>10</v>
      </c>
      <c r="W9" s="51">
        <f t="shared" si="1"/>
        <v>0.75</v>
      </c>
      <c r="X9" s="47">
        <v>20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L9" s="25"/>
      <c r="BF9" s="12"/>
      <c r="BS9" s="12"/>
      <c r="BY9" s="12"/>
      <c r="CN9" s="12"/>
      <c r="DG9" s="12"/>
      <c r="DM9" s="37"/>
      <c r="DN9" s="38"/>
      <c r="DO9" s="12"/>
      <c r="DP9" s="39"/>
      <c r="DQ9" s="40"/>
    </row>
    <row r="10" spans="1:121" ht="61.15" customHeight="1" x14ac:dyDescent="0.25">
      <c r="A10" s="67">
        <v>4</v>
      </c>
      <c r="B10" s="26"/>
      <c r="C10" s="81" t="s">
        <v>205</v>
      </c>
      <c r="D10" s="81" t="s">
        <v>207</v>
      </c>
      <c r="E10" s="81">
        <v>15</v>
      </c>
      <c r="F10" s="47">
        <v>2</v>
      </c>
      <c r="G10" s="49">
        <f>E10</f>
        <v>15</v>
      </c>
      <c r="H10" s="50">
        <f>(G10*1)/25</f>
        <v>0.6</v>
      </c>
      <c r="I10" s="49">
        <f>(F10*25)-G10</f>
        <v>35</v>
      </c>
      <c r="J10" s="50">
        <f>(I10*1)/25</f>
        <v>1.4</v>
      </c>
      <c r="K10" s="27" t="s">
        <v>17</v>
      </c>
      <c r="L10" s="47"/>
      <c r="M10" s="51"/>
      <c r="N10" s="47"/>
      <c r="O10" s="47"/>
      <c r="P10" s="47"/>
      <c r="Q10" s="81">
        <v>10</v>
      </c>
      <c r="R10" s="51">
        <f t="shared" si="2"/>
        <v>1.3333333333333333</v>
      </c>
      <c r="S10" s="47">
        <v>10</v>
      </c>
      <c r="T10" s="47"/>
      <c r="U10" s="47"/>
      <c r="V10" s="81">
        <v>5</v>
      </c>
      <c r="W10" s="51">
        <f t="shared" si="1"/>
        <v>0.66666666666666663</v>
      </c>
      <c r="X10" s="47">
        <v>20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J10" s="39" t="s">
        <v>201</v>
      </c>
      <c r="AL10" s="25"/>
      <c r="BF10" s="12"/>
      <c r="BS10" s="12"/>
      <c r="BY10" s="12"/>
      <c r="CN10" s="12"/>
      <c r="DG10" s="12"/>
      <c r="DM10" s="37"/>
      <c r="DN10" s="38"/>
      <c r="DO10" s="12"/>
      <c r="DP10" s="39"/>
      <c r="DQ10" s="40"/>
    </row>
    <row r="11" spans="1:121" ht="18" customHeight="1" x14ac:dyDescent="0.25">
      <c r="A11" s="130" t="s">
        <v>112</v>
      </c>
      <c r="B11" s="131"/>
      <c r="C11" s="131"/>
      <c r="D11" s="132"/>
      <c r="E11" s="47">
        <f t="shared" ref="E11:L11" si="3">SUM(E7:E10)</f>
        <v>135</v>
      </c>
      <c r="F11" s="47">
        <f t="shared" si="3"/>
        <v>11</v>
      </c>
      <c r="G11" s="47">
        <f t="shared" si="3"/>
        <v>135</v>
      </c>
      <c r="H11" s="68">
        <f>SUM(H7:H10)</f>
        <v>5.4</v>
      </c>
      <c r="I11" s="47">
        <f>SUM(I7:I10)</f>
        <v>140</v>
      </c>
      <c r="J11" s="68">
        <f t="shared" si="3"/>
        <v>5.6</v>
      </c>
      <c r="K11" s="68"/>
      <c r="L11" s="47">
        <f t="shared" si="3"/>
        <v>35</v>
      </c>
      <c r="M11" s="51">
        <f>(L11*$F11)/$E11</f>
        <v>2.8518518518518516</v>
      </c>
      <c r="N11" s="47"/>
      <c r="O11" s="47"/>
      <c r="P11" s="47"/>
      <c r="Q11" s="47">
        <f>SUM(Q7:Q10)</f>
        <v>45</v>
      </c>
      <c r="R11" s="51">
        <f>(Q11*$F11)/$E11</f>
        <v>3.6666666666666665</v>
      </c>
      <c r="S11" s="47"/>
      <c r="T11" s="47"/>
      <c r="U11" s="47"/>
      <c r="V11" s="47">
        <f>SUM(V7:V10)</f>
        <v>55</v>
      </c>
      <c r="W11" s="51">
        <f>(V11*$F11)/$E11</f>
        <v>4.4814814814814818</v>
      </c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J11" s="4" t="s">
        <v>204</v>
      </c>
      <c r="AL11" s="53"/>
      <c r="BC11" s="11"/>
      <c r="BS11" s="12"/>
      <c r="BY11" s="12"/>
      <c r="CN11" s="12"/>
      <c r="DM11" s="37"/>
      <c r="DN11" s="38"/>
      <c r="DO11" s="12"/>
      <c r="DP11" s="39"/>
      <c r="DQ11" s="40"/>
    </row>
    <row r="12" spans="1:121" ht="15" customHeight="1" x14ac:dyDescent="0.25">
      <c r="A12" s="133" t="s">
        <v>23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5"/>
      <c r="AJ12" s="4" t="s">
        <v>206</v>
      </c>
      <c r="AL12" s="4"/>
      <c r="BC12" s="11"/>
      <c r="BS12" s="12"/>
      <c r="CN12" s="12"/>
      <c r="DM12" s="37"/>
      <c r="DN12" s="38"/>
      <c r="DO12" s="12"/>
      <c r="DP12" s="39"/>
      <c r="DQ12" s="40"/>
    </row>
    <row r="13" spans="1:121" ht="29.25" customHeight="1" x14ac:dyDescent="0.25">
      <c r="A13" s="67">
        <v>5</v>
      </c>
      <c r="B13" s="29"/>
      <c r="C13" s="47" t="s">
        <v>24</v>
      </c>
      <c r="D13" s="47" t="s">
        <v>158</v>
      </c>
      <c r="E13" s="47">
        <v>65</v>
      </c>
      <c r="F13" s="47">
        <v>5</v>
      </c>
      <c r="G13" s="49">
        <f>E13</f>
        <v>65</v>
      </c>
      <c r="H13" s="50">
        <f>(G13*1)/25</f>
        <v>2.6</v>
      </c>
      <c r="I13" s="49">
        <f>(F13*25)-G13</f>
        <v>60</v>
      </c>
      <c r="J13" s="50">
        <f>(I13*1)/25</f>
        <v>2.4</v>
      </c>
      <c r="K13" s="27" t="s">
        <v>178</v>
      </c>
      <c r="L13" s="47">
        <v>15</v>
      </c>
      <c r="M13" s="51">
        <f t="shared" ref="M13:M15" si="4">(L13*$F13)/$E13</f>
        <v>1.1538461538461537</v>
      </c>
      <c r="N13" s="47">
        <v>40</v>
      </c>
      <c r="O13" s="47"/>
      <c r="P13" s="47"/>
      <c r="Q13" s="47">
        <v>40</v>
      </c>
      <c r="R13" s="51">
        <f t="shared" ref="R13:R15" si="5">(Q13*$F13)/$E13</f>
        <v>3.0769230769230771</v>
      </c>
      <c r="S13" s="47">
        <v>10</v>
      </c>
      <c r="T13" s="47"/>
      <c r="U13" s="47"/>
      <c r="V13" s="47">
        <v>10</v>
      </c>
      <c r="W13" s="51">
        <f t="shared" ref="W13:W15" si="6">(V13*$F13)/$E13</f>
        <v>0.76923076923076927</v>
      </c>
      <c r="X13" s="47">
        <v>20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L13" s="25"/>
      <c r="BC13" s="11"/>
      <c r="BX13" s="12"/>
      <c r="CO13" s="12"/>
      <c r="DM13" s="37"/>
      <c r="DN13" s="38"/>
      <c r="DO13" s="12"/>
      <c r="DP13" s="39"/>
      <c r="DQ13" s="40"/>
    </row>
    <row r="14" spans="1:121" ht="37.15" customHeight="1" x14ac:dyDescent="0.25">
      <c r="A14" s="69">
        <v>6</v>
      </c>
      <c r="B14" s="62"/>
      <c r="C14" s="48" t="s">
        <v>165</v>
      </c>
      <c r="D14" s="47" t="s">
        <v>26</v>
      </c>
      <c r="E14" s="52">
        <v>40</v>
      </c>
      <c r="F14" s="52">
        <v>3</v>
      </c>
      <c r="G14" s="49">
        <f>E14</f>
        <v>40</v>
      </c>
      <c r="H14" s="50">
        <f>(G14*1)/25</f>
        <v>1.6</v>
      </c>
      <c r="I14" s="49">
        <f>(F14*25)-G14</f>
        <v>35</v>
      </c>
      <c r="J14" s="50">
        <f>(I14*1)/25</f>
        <v>1.4</v>
      </c>
      <c r="K14" s="27" t="s">
        <v>17</v>
      </c>
      <c r="L14" s="47">
        <v>10</v>
      </c>
      <c r="M14" s="51">
        <f t="shared" si="4"/>
        <v>0.75</v>
      </c>
      <c r="N14" s="47">
        <v>40</v>
      </c>
      <c r="O14" s="47"/>
      <c r="P14" s="47"/>
      <c r="Q14" s="47">
        <v>20</v>
      </c>
      <c r="R14" s="51">
        <f t="shared" si="5"/>
        <v>1.5</v>
      </c>
      <c r="S14" s="47">
        <v>10</v>
      </c>
      <c r="T14" s="47"/>
      <c r="U14" s="47"/>
      <c r="V14" s="47">
        <v>10</v>
      </c>
      <c r="W14" s="51">
        <f t="shared" si="6"/>
        <v>0.75</v>
      </c>
      <c r="X14" s="47">
        <v>20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L14" s="25"/>
      <c r="BC14" s="11"/>
      <c r="BD14" s="12"/>
      <c r="DM14" s="37"/>
      <c r="DN14" s="38"/>
      <c r="DO14" s="12"/>
      <c r="DP14" s="39"/>
      <c r="DQ14" s="40"/>
    </row>
    <row r="15" spans="1:121" ht="18" customHeight="1" x14ac:dyDescent="0.25">
      <c r="A15" s="130" t="s">
        <v>113</v>
      </c>
      <c r="B15" s="131"/>
      <c r="C15" s="131"/>
      <c r="D15" s="132"/>
      <c r="E15" s="47">
        <f t="shared" ref="E15:J15" si="7">SUM(E13:E14)</f>
        <v>105</v>
      </c>
      <c r="F15" s="47">
        <f t="shared" si="7"/>
        <v>8</v>
      </c>
      <c r="G15" s="47">
        <f t="shared" si="7"/>
        <v>105</v>
      </c>
      <c r="H15" s="68">
        <f t="shared" si="7"/>
        <v>4.2</v>
      </c>
      <c r="I15" s="47">
        <f t="shared" si="7"/>
        <v>95</v>
      </c>
      <c r="J15" s="68">
        <f t="shared" si="7"/>
        <v>3.8</v>
      </c>
      <c r="K15" s="68"/>
      <c r="L15" s="47">
        <f>SUM(L13:L14)</f>
        <v>25</v>
      </c>
      <c r="M15" s="51">
        <f t="shared" si="4"/>
        <v>1.9047619047619047</v>
      </c>
      <c r="N15" s="47"/>
      <c r="O15" s="47"/>
      <c r="P15" s="47"/>
      <c r="Q15" s="47">
        <f>SUM(Q13:Q14)</f>
        <v>60</v>
      </c>
      <c r="R15" s="51">
        <f t="shared" si="5"/>
        <v>4.5714285714285712</v>
      </c>
      <c r="S15" s="47"/>
      <c r="T15" s="47"/>
      <c r="U15" s="47"/>
      <c r="V15" s="47">
        <f>SUM(V13:V14)</f>
        <v>20</v>
      </c>
      <c r="W15" s="51">
        <f t="shared" si="6"/>
        <v>1.5238095238095237</v>
      </c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L15" s="4"/>
      <c r="BC15" s="11"/>
      <c r="BD15" s="12"/>
      <c r="DM15" s="37"/>
      <c r="DN15" s="38"/>
      <c r="DO15" s="12"/>
      <c r="DP15" s="39"/>
      <c r="DQ15" s="40"/>
    </row>
    <row r="16" spans="1:121" ht="15" customHeight="1" x14ac:dyDescent="0.25">
      <c r="A16" s="133" t="s">
        <v>27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5"/>
      <c r="AL16" s="4"/>
      <c r="BC16" s="11"/>
      <c r="BD16" s="12"/>
      <c r="DM16" s="37"/>
      <c r="DN16" s="38"/>
      <c r="DO16" s="12"/>
      <c r="DP16" s="39"/>
      <c r="DQ16" s="40"/>
    </row>
    <row r="17" spans="1:121" ht="40.9" customHeight="1" x14ac:dyDescent="0.25">
      <c r="A17" s="67"/>
      <c r="B17" s="26"/>
      <c r="C17" s="47" t="s">
        <v>160</v>
      </c>
      <c r="D17" s="47" t="s">
        <v>56</v>
      </c>
      <c r="E17" s="47">
        <v>30</v>
      </c>
      <c r="F17" s="47">
        <v>2</v>
      </c>
      <c r="G17" s="49">
        <f>E17</f>
        <v>30</v>
      </c>
      <c r="H17" s="50">
        <f>(G17*1)/25</f>
        <v>1.2</v>
      </c>
      <c r="I17" s="49">
        <f>(F17*25)-G17</f>
        <v>20</v>
      </c>
      <c r="J17" s="50">
        <f>(I17*1)/25</f>
        <v>0.8</v>
      </c>
      <c r="K17" s="27" t="s">
        <v>17</v>
      </c>
      <c r="L17" s="47">
        <v>10</v>
      </c>
      <c r="M17" s="51">
        <f t="shared" ref="M17:M21" si="8">(L17*$F17)/$E17</f>
        <v>0.66666666666666663</v>
      </c>
      <c r="N17" s="47">
        <v>40</v>
      </c>
      <c r="O17" s="47"/>
      <c r="P17" s="47"/>
      <c r="Q17" s="47">
        <v>20</v>
      </c>
      <c r="R17" s="51">
        <f t="shared" ref="R17:R18" si="9">(Q17*$F17)/$E17</f>
        <v>1.3333333333333333</v>
      </c>
      <c r="S17" s="47">
        <v>10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L17" s="25"/>
      <c r="BC17" s="11"/>
      <c r="BD17" s="12"/>
      <c r="DM17" s="37"/>
      <c r="DN17" s="38"/>
      <c r="DO17" s="12"/>
      <c r="DP17" s="39"/>
      <c r="DQ17" s="40"/>
    </row>
    <row r="18" spans="1:121" ht="40.9" customHeight="1" x14ac:dyDescent="0.25">
      <c r="A18" s="67">
        <v>8</v>
      </c>
      <c r="B18" s="29"/>
      <c r="C18" s="47" t="s">
        <v>37</v>
      </c>
      <c r="D18" s="47" t="s">
        <v>180</v>
      </c>
      <c r="E18" s="52">
        <v>30</v>
      </c>
      <c r="F18" s="52">
        <v>3</v>
      </c>
      <c r="G18" s="49">
        <f>E18</f>
        <v>30</v>
      </c>
      <c r="H18" s="50">
        <f>(G18*1)/25</f>
        <v>1.2</v>
      </c>
      <c r="I18" s="49">
        <f>(F18*25)-G18</f>
        <v>45</v>
      </c>
      <c r="J18" s="50">
        <f>(I18*1)/25</f>
        <v>1.8</v>
      </c>
      <c r="K18" s="27" t="s">
        <v>17</v>
      </c>
      <c r="L18" s="47">
        <v>10</v>
      </c>
      <c r="M18" s="51">
        <f t="shared" si="8"/>
        <v>1</v>
      </c>
      <c r="N18" s="47">
        <v>40</v>
      </c>
      <c r="O18" s="47"/>
      <c r="P18" s="47"/>
      <c r="Q18" s="47">
        <v>20</v>
      </c>
      <c r="R18" s="51">
        <f t="shared" si="9"/>
        <v>2</v>
      </c>
      <c r="S18" s="47">
        <v>10</v>
      </c>
      <c r="T18" s="47"/>
      <c r="U18" s="47"/>
      <c r="V18" s="47"/>
      <c r="W18" s="51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L18" s="25"/>
      <c r="BC18" s="11"/>
      <c r="BD18" s="12"/>
      <c r="DM18" s="37"/>
      <c r="DN18" s="38"/>
      <c r="DO18" s="12"/>
      <c r="DP18" s="39"/>
      <c r="DQ18" s="40"/>
    </row>
    <row r="19" spans="1:121" ht="38.25" x14ac:dyDescent="0.25">
      <c r="A19" s="26">
        <v>9</v>
      </c>
      <c r="B19" s="26"/>
      <c r="C19" s="47" t="s">
        <v>143</v>
      </c>
      <c r="D19" s="47" t="s">
        <v>156</v>
      </c>
      <c r="E19" s="47">
        <v>15</v>
      </c>
      <c r="F19" s="47">
        <v>1</v>
      </c>
      <c r="G19" s="49">
        <f>E19</f>
        <v>15</v>
      </c>
      <c r="H19" s="50">
        <f>(G19*1)/25</f>
        <v>0.6</v>
      </c>
      <c r="I19" s="49">
        <f>(F19*25)-G19</f>
        <v>10</v>
      </c>
      <c r="J19" s="50">
        <f>(I19*1)/25</f>
        <v>0.4</v>
      </c>
      <c r="K19" s="27" t="s">
        <v>17</v>
      </c>
      <c r="L19" s="47">
        <v>15</v>
      </c>
      <c r="M19" s="51">
        <f t="shared" si="8"/>
        <v>1</v>
      </c>
      <c r="N19" s="47">
        <v>40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28" t="s">
        <v>169</v>
      </c>
      <c r="AL19" s="25"/>
      <c r="BC19" s="11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P19" s="12"/>
      <c r="DM19" s="37"/>
      <c r="DN19" s="38"/>
      <c r="DO19" s="12"/>
      <c r="DP19" s="39"/>
      <c r="DQ19" s="40"/>
    </row>
    <row r="20" spans="1:121" ht="44.25" customHeight="1" x14ac:dyDescent="0.25">
      <c r="A20" s="26">
        <v>10</v>
      </c>
      <c r="B20" s="26"/>
      <c r="C20" s="47" t="s">
        <v>144</v>
      </c>
      <c r="D20" s="47" t="s">
        <v>146</v>
      </c>
      <c r="E20" s="47">
        <v>30</v>
      </c>
      <c r="F20" s="47">
        <v>2</v>
      </c>
      <c r="G20" s="49">
        <f>E20</f>
        <v>30</v>
      </c>
      <c r="H20" s="50">
        <f>(G20*1)/25</f>
        <v>1.2</v>
      </c>
      <c r="I20" s="49">
        <f>(F20*25)-G20</f>
        <v>20</v>
      </c>
      <c r="J20" s="50">
        <f>(I20*1)/25</f>
        <v>0.8</v>
      </c>
      <c r="K20" s="27" t="s">
        <v>17</v>
      </c>
      <c r="L20" s="47">
        <v>10</v>
      </c>
      <c r="M20" s="51">
        <f t="shared" si="8"/>
        <v>0.66666666666666663</v>
      </c>
      <c r="N20" s="47">
        <v>40</v>
      </c>
      <c r="O20" s="47"/>
      <c r="P20" s="47"/>
      <c r="Q20" s="47"/>
      <c r="R20" s="47"/>
      <c r="S20" s="47"/>
      <c r="T20" s="47"/>
      <c r="U20" s="47"/>
      <c r="V20" s="47">
        <v>20</v>
      </c>
      <c r="W20" s="51">
        <f t="shared" ref="W20:W21" si="10">(V20*$F20)/$E20</f>
        <v>1.3333333333333333</v>
      </c>
      <c r="X20" s="47">
        <v>20</v>
      </c>
      <c r="Y20" s="47">
        <v>40</v>
      </c>
      <c r="Z20" s="47" t="s">
        <v>150</v>
      </c>
      <c r="AA20" s="47"/>
      <c r="AB20" s="47"/>
      <c r="AC20" s="47"/>
      <c r="AD20" s="47"/>
      <c r="AE20" s="47"/>
      <c r="AF20" s="47"/>
      <c r="AG20" s="47"/>
      <c r="AH20" s="47"/>
      <c r="AJ20" s="18"/>
      <c r="AL20" s="25"/>
      <c r="BC20" s="11"/>
      <c r="BD20" s="12"/>
      <c r="DM20" s="37"/>
      <c r="DN20" s="38"/>
      <c r="DO20" s="12"/>
      <c r="DQ20" s="40"/>
    </row>
    <row r="21" spans="1:121" ht="18" customHeight="1" x14ac:dyDescent="0.25">
      <c r="A21" s="130" t="s">
        <v>114</v>
      </c>
      <c r="B21" s="131"/>
      <c r="C21" s="131"/>
      <c r="D21" s="132"/>
      <c r="E21" s="52">
        <f t="shared" ref="E21:J21" si="11">SUM(E17:E20)</f>
        <v>105</v>
      </c>
      <c r="F21" s="52">
        <f t="shared" si="11"/>
        <v>8</v>
      </c>
      <c r="G21" s="52">
        <f t="shared" si="11"/>
        <v>105</v>
      </c>
      <c r="H21" s="70">
        <f t="shared" si="11"/>
        <v>4.2</v>
      </c>
      <c r="I21" s="52">
        <f t="shared" si="11"/>
        <v>95</v>
      </c>
      <c r="J21" s="70">
        <f t="shared" si="11"/>
        <v>3.8</v>
      </c>
      <c r="K21" s="70"/>
      <c r="L21" s="52">
        <f>SUM(L17:L20)</f>
        <v>45</v>
      </c>
      <c r="M21" s="51">
        <f t="shared" si="8"/>
        <v>3.4285714285714284</v>
      </c>
      <c r="N21" s="52"/>
      <c r="O21" s="52"/>
      <c r="P21" s="52"/>
      <c r="Q21" s="52">
        <f>SUM(Q17:Q20)</f>
        <v>40</v>
      </c>
      <c r="R21" s="51">
        <f t="shared" ref="R21" si="12">(Q21*$F21)/$E21</f>
        <v>3.0476190476190474</v>
      </c>
      <c r="S21" s="52"/>
      <c r="T21" s="52"/>
      <c r="U21" s="52"/>
      <c r="V21" s="52">
        <f>SUM(V17:V20)</f>
        <v>20</v>
      </c>
      <c r="W21" s="51">
        <f t="shared" si="10"/>
        <v>1.5238095238095237</v>
      </c>
      <c r="X21" s="52"/>
      <c r="Y21" s="52"/>
      <c r="Z21" s="52"/>
      <c r="AA21" s="47"/>
      <c r="AB21" s="47"/>
      <c r="AC21" s="47"/>
      <c r="AD21" s="47"/>
      <c r="AE21" s="47"/>
      <c r="AF21" s="47"/>
      <c r="AG21" s="47"/>
      <c r="AH21" s="47"/>
      <c r="AL21" s="4"/>
      <c r="BC21" s="11"/>
      <c r="BD21" s="12"/>
      <c r="BE21" s="12"/>
      <c r="BF21" s="12"/>
      <c r="BG21" s="12"/>
      <c r="BP21" s="12"/>
      <c r="DM21" s="37"/>
      <c r="DN21" s="38"/>
      <c r="DO21" s="12"/>
      <c r="DQ21" s="40"/>
    </row>
    <row r="22" spans="1:121" s="6" customFormat="1" ht="18" customHeight="1" x14ac:dyDescent="0.25">
      <c r="A22" s="133" t="s">
        <v>123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5"/>
      <c r="AL22" s="4"/>
      <c r="AM22" s="4"/>
      <c r="AN22" s="4"/>
      <c r="AO22" s="4"/>
      <c r="AP22" s="4"/>
      <c r="AQ22" s="4"/>
      <c r="AR22" s="4"/>
      <c r="AS22" s="4"/>
      <c r="BC22" s="30"/>
      <c r="DM22" s="37"/>
      <c r="DN22" s="38"/>
      <c r="DO22" s="4"/>
      <c r="DP22" s="4"/>
      <c r="DQ22" s="40"/>
    </row>
    <row r="23" spans="1:121" ht="15" customHeight="1" x14ac:dyDescent="0.25">
      <c r="A23" s="127" t="s">
        <v>129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9"/>
      <c r="AL23" s="4"/>
      <c r="BC23" s="11"/>
      <c r="DM23" s="37"/>
      <c r="DN23" s="38"/>
      <c r="DO23" s="12"/>
      <c r="DQ23" s="40"/>
    </row>
    <row r="24" spans="1:121" ht="33.6" customHeight="1" x14ac:dyDescent="0.25">
      <c r="A24" s="26">
        <v>11</v>
      </c>
      <c r="B24" s="26"/>
      <c r="C24" s="47" t="s">
        <v>103</v>
      </c>
      <c r="D24" s="48" t="s">
        <v>157</v>
      </c>
      <c r="E24" s="52">
        <v>35</v>
      </c>
      <c r="F24" s="52">
        <v>2</v>
      </c>
      <c r="G24" s="49">
        <f>E24</f>
        <v>35</v>
      </c>
      <c r="H24" s="50">
        <f>(G24*1)/25</f>
        <v>1.4</v>
      </c>
      <c r="I24" s="49">
        <f>(F24*25)-G24</f>
        <v>15</v>
      </c>
      <c r="J24" s="50">
        <f>(I24*1)/25</f>
        <v>0.6</v>
      </c>
      <c r="K24" s="84" t="s">
        <v>178</v>
      </c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>
        <v>35</v>
      </c>
      <c r="W24" s="51">
        <f t="shared" ref="W24:W25" si="13">(V24*$F24)/$E24</f>
        <v>2</v>
      </c>
      <c r="X24" s="52">
        <v>20</v>
      </c>
      <c r="Y24" s="52">
        <v>20</v>
      </c>
      <c r="Z24" s="52"/>
      <c r="AA24" s="47"/>
      <c r="AB24" s="47"/>
      <c r="AC24" s="47"/>
      <c r="AD24" s="47"/>
      <c r="AE24" s="47"/>
      <c r="AF24" s="47"/>
      <c r="AG24" s="47"/>
      <c r="AH24" s="47"/>
      <c r="AI24" s="28" t="s">
        <v>169</v>
      </c>
      <c r="AL24" s="54"/>
      <c r="AN24" s="15"/>
      <c r="BC24" s="11"/>
      <c r="DM24" s="37"/>
      <c r="DN24" s="33"/>
      <c r="DO24" s="12"/>
      <c r="DQ24" s="40"/>
    </row>
    <row r="25" spans="1:121" ht="66" customHeight="1" x14ac:dyDescent="0.25">
      <c r="A25" s="26">
        <v>12</v>
      </c>
      <c r="B25" s="26"/>
      <c r="C25" s="48" t="s">
        <v>29</v>
      </c>
      <c r="D25" s="48" t="s">
        <v>177</v>
      </c>
      <c r="E25" s="52">
        <v>20</v>
      </c>
      <c r="F25" s="52">
        <v>1</v>
      </c>
      <c r="G25" s="49">
        <f>E25</f>
        <v>20</v>
      </c>
      <c r="H25" s="50">
        <f>(G25*1)/25</f>
        <v>0.8</v>
      </c>
      <c r="I25" s="49">
        <f>(F25*25)-G25</f>
        <v>5</v>
      </c>
      <c r="J25" s="50">
        <f>(I25*1)/25</f>
        <v>0.2</v>
      </c>
      <c r="K25" s="84" t="s">
        <v>178</v>
      </c>
      <c r="L25" s="52">
        <v>5</v>
      </c>
      <c r="M25" s="51">
        <f t="shared" ref="M25" si="14">(L25*$F25)/$E25</f>
        <v>0.25</v>
      </c>
      <c r="N25" s="52">
        <v>20</v>
      </c>
      <c r="O25" s="52"/>
      <c r="P25" s="52"/>
      <c r="Q25" s="52"/>
      <c r="R25" s="52"/>
      <c r="S25" s="52"/>
      <c r="T25" s="52"/>
      <c r="U25" s="52"/>
      <c r="V25" s="52">
        <v>15</v>
      </c>
      <c r="W25" s="51">
        <f t="shared" si="13"/>
        <v>0.75</v>
      </c>
      <c r="X25" s="52">
        <v>20</v>
      </c>
      <c r="Y25" s="52">
        <v>20</v>
      </c>
      <c r="Z25" s="52"/>
      <c r="AA25" s="47"/>
      <c r="AB25" s="47"/>
      <c r="AC25" s="47"/>
      <c r="AD25" s="47"/>
      <c r="AE25" s="47"/>
      <c r="AF25" s="47"/>
      <c r="AG25" s="47"/>
      <c r="AH25" s="47"/>
      <c r="AI25" s="4" t="s">
        <v>258</v>
      </c>
      <c r="AL25" s="54"/>
      <c r="BC25" s="11"/>
      <c r="DM25" s="37"/>
      <c r="DN25" s="42"/>
      <c r="DQ25" s="40"/>
    </row>
    <row r="26" spans="1:121" ht="33.6" customHeight="1" x14ac:dyDescent="0.25">
      <c r="A26" s="26">
        <v>13</v>
      </c>
      <c r="B26" s="26"/>
      <c r="C26" s="47" t="s">
        <v>39</v>
      </c>
      <c r="D26" s="48" t="s">
        <v>40</v>
      </c>
      <c r="E26" s="52">
        <v>20</v>
      </c>
      <c r="F26" s="52">
        <v>0</v>
      </c>
      <c r="G26" s="49">
        <f>E26</f>
        <v>20</v>
      </c>
      <c r="H26" s="50">
        <v>0</v>
      </c>
      <c r="I26" s="49">
        <v>0</v>
      </c>
      <c r="J26" s="50">
        <f>(I26*1)/25</f>
        <v>0</v>
      </c>
      <c r="K26" s="84" t="s">
        <v>178</v>
      </c>
      <c r="L26" s="47"/>
      <c r="M26" s="47"/>
      <c r="N26" s="47"/>
      <c r="O26" s="47"/>
      <c r="P26" s="47"/>
      <c r="Q26" s="52">
        <v>20</v>
      </c>
      <c r="R26" s="51">
        <f t="shared" ref="R26" si="15">(Q26*$F26)/$E26</f>
        <v>0</v>
      </c>
      <c r="S26" s="47">
        <v>20</v>
      </c>
      <c r="T26" s="47">
        <v>20</v>
      </c>
      <c r="U26" s="47"/>
      <c r="V26" s="52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L26" s="54"/>
      <c r="BC26" s="11"/>
      <c r="DQ26" s="40"/>
    </row>
    <row r="27" spans="1:121" ht="18" customHeight="1" x14ac:dyDescent="0.25">
      <c r="A27" s="130" t="s">
        <v>130</v>
      </c>
      <c r="B27" s="131"/>
      <c r="C27" s="131"/>
      <c r="D27" s="132"/>
      <c r="E27" s="52">
        <f t="shared" ref="E27:J27" si="16">SUM(E24:E26)</f>
        <v>75</v>
      </c>
      <c r="F27" s="52">
        <f t="shared" si="16"/>
        <v>3</v>
      </c>
      <c r="G27" s="52">
        <f t="shared" si="16"/>
        <v>75</v>
      </c>
      <c r="H27" s="70">
        <f t="shared" si="16"/>
        <v>2.2000000000000002</v>
      </c>
      <c r="I27" s="52">
        <f t="shared" si="16"/>
        <v>20</v>
      </c>
      <c r="J27" s="70">
        <f t="shared" si="16"/>
        <v>0.8</v>
      </c>
      <c r="K27" s="70"/>
      <c r="L27" s="52">
        <f>SUM(L24:L25)</f>
        <v>5</v>
      </c>
      <c r="M27" s="51">
        <f t="shared" ref="M27" si="17">(L27*$F27)/$E27</f>
        <v>0.2</v>
      </c>
      <c r="N27" s="52"/>
      <c r="O27" s="52"/>
      <c r="P27" s="52"/>
      <c r="Q27" s="52">
        <f>SUM(Q24:Q26)</f>
        <v>20</v>
      </c>
      <c r="R27" s="52"/>
      <c r="S27" s="52"/>
      <c r="T27" s="52"/>
      <c r="U27" s="52"/>
      <c r="V27" s="52">
        <f>SUM(V24:V26)</f>
        <v>50</v>
      </c>
      <c r="W27" s="51">
        <f t="shared" ref="W27" si="18">(V27*$F27)/$E27</f>
        <v>2</v>
      </c>
      <c r="X27" s="52"/>
      <c r="Y27" s="52"/>
      <c r="Z27" s="52"/>
      <c r="AA27" s="47"/>
      <c r="AB27" s="47"/>
      <c r="AC27" s="47"/>
      <c r="AD27" s="47"/>
      <c r="AE27" s="47"/>
      <c r="AF27" s="47"/>
      <c r="AG27" s="47"/>
      <c r="AH27" s="47"/>
      <c r="AL27" s="4"/>
      <c r="DQ27" s="40"/>
    </row>
    <row r="28" spans="1:121" ht="15.75" customHeight="1" x14ac:dyDescent="0.25">
      <c r="A28" s="127" t="s">
        <v>131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9"/>
      <c r="AH28" s="47"/>
      <c r="AL28" s="4"/>
      <c r="DQ28" s="40"/>
    </row>
    <row r="29" spans="1:121" ht="30.6" customHeight="1" x14ac:dyDescent="0.25">
      <c r="A29" s="26"/>
      <c r="B29" s="26"/>
      <c r="C29" s="47" t="s">
        <v>163</v>
      </c>
      <c r="D29" s="48" t="s">
        <v>157</v>
      </c>
      <c r="E29" s="52">
        <v>35</v>
      </c>
      <c r="F29" s="52">
        <v>2</v>
      </c>
      <c r="G29" s="49">
        <f>E29</f>
        <v>35</v>
      </c>
      <c r="H29" s="50">
        <f>(G29*1)/25</f>
        <v>1.4</v>
      </c>
      <c r="I29" s="49">
        <f>(F29*25)-G29</f>
        <v>15</v>
      </c>
      <c r="J29" s="50">
        <f>(I29*1)/25</f>
        <v>0.6</v>
      </c>
      <c r="K29" s="84" t="s">
        <v>178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>
        <v>35</v>
      </c>
      <c r="W29" s="51">
        <f t="shared" ref="W29:W30" si="19">(V29*$F29)/$E29</f>
        <v>2</v>
      </c>
      <c r="X29" s="52">
        <v>20</v>
      </c>
      <c r="Y29" s="52">
        <v>20</v>
      </c>
      <c r="Z29" s="52"/>
      <c r="AA29" s="47"/>
      <c r="AB29" s="47"/>
      <c r="AC29" s="47"/>
      <c r="AD29" s="47"/>
      <c r="AE29" s="47"/>
      <c r="AF29" s="47"/>
      <c r="AG29" s="47"/>
      <c r="AH29" s="47"/>
      <c r="AL29" s="54"/>
      <c r="DQ29" s="40"/>
    </row>
    <row r="30" spans="1:121" ht="58.9" customHeight="1" x14ac:dyDescent="0.25">
      <c r="A30" s="26"/>
      <c r="B30" s="26"/>
      <c r="C30" s="47" t="s">
        <v>120</v>
      </c>
      <c r="D30" s="48" t="s">
        <v>177</v>
      </c>
      <c r="E30" s="52">
        <v>20</v>
      </c>
      <c r="F30" s="52">
        <v>1</v>
      </c>
      <c r="G30" s="49">
        <f>E30</f>
        <v>20</v>
      </c>
      <c r="H30" s="50">
        <f>(G30*1)/25</f>
        <v>0.8</v>
      </c>
      <c r="I30" s="49">
        <f>(F30*25)-G30</f>
        <v>5</v>
      </c>
      <c r="J30" s="50">
        <f>(I30*1)/25</f>
        <v>0.2</v>
      </c>
      <c r="K30" s="84" t="s">
        <v>178</v>
      </c>
      <c r="L30" s="52">
        <v>5</v>
      </c>
      <c r="M30" s="51">
        <f t="shared" ref="M30" si="20">(L30*$F30)/$E30</f>
        <v>0.25</v>
      </c>
      <c r="N30" s="52">
        <v>20</v>
      </c>
      <c r="O30" s="52"/>
      <c r="P30" s="52"/>
      <c r="Q30" s="52"/>
      <c r="R30" s="52"/>
      <c r="S30" s="52"/>
      <c r="T30" s="52"/>
      <c r="U30" s="52"/>
      <c r="V30" s="52">
        <v>15</v>
      </c>
      <c r="W30" s="51">
        <f t="shared" si="19"/>
        <v>0.75</v>
      </c>
      <c r="X30" s="52">
        <v>20</v>
      </c>
      <c r="Y30" s="52">
        <v>20</v>
      </c>
      <c r="Z30" s="52"/>
      <c r="AA30" s="47"/>
      <c r="AB30" s="47"/>
      <c r="AC30" s="47"/>
      <c r="AD30" s="47"/>
      <c r="AE30" s="47"/>
      <c r="AF30" s="47"/>
      <c r="AG30" s="47"/>
      <c r="AH30" s="47"/>
      <c r="AL30" s="54"/>
      <c r="DQ30" s="40"/>
    </row>
    <row r="31" spans="1:121" ht="30.6" customHeight="1" x14ac:dyDescent="0.25">
      <c r="A31" s="26"/>
      <c r="B31" s="26"/>
      <c r="C31" s="47" t="s">
        <v>87</v>
      </c>
      <c r="D31" s="48" t="s">
        <v>40</v>
      </c>
      <c r="E31" s="52">
        <v>20</v>
      </c>
      <c r="F31" s="52">
        <v>0</v>
      </c>
      <c r="G31" s="49">
        <f>E31</f>
        <v>20</v>
      </c>
      <c r="H31" s="50">
        <v>0</v>
      </c>
      <c r="I31" s="49">
        <v>0</v>
      </c>
      <c r="J31" s="50">
        <f>(I31*1)/25</f>
        <v>0</v>
      </c>
      <c r="K31" s="84" t="s">
        <v>178</v>
      </c>
      <c r="L31" s="47"/>
      <c r="M31" s="47"/>
      <c r="N31" s="47"/>
      <c r="O31" s="47"/>
      <c r="P31" s="47"/>
      <c r="Q31" s="52">
        <v>20</v>
      </c>
      <c r="R31" s="51">
        <f t="shared" ref="R31" si="21">(Q31*$F31)/$E31</f>
        <v>0</v>
      </c>
      <c r="S31" s="47">
        <v>20</v>
      </c>
      <c r="T31" s="47">
        <v>20</v>
      </c>
      <c r="U31" s="47"/>
      <c r="V31" s="52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L31" s="54"/>
      <c r="DQ31" s="40"/>
    </row>
    <row r="32" spans="1:121" ht="17.25" customHeight="1" x14ac:dyDescent="0.25">
      <c r="A32" s="130" t="s">
        <v>132</v>
      </c>
      <c r="B32" s="131"/>
      <c r="C32" s="131"/>
      <c r="D32" s="132"/>
      <c r="E32" s="52">
        <f t="shared" ref="E32:J32" si="22">SUM(E29:E31)</f>
        <v>75</v>
      </c>
      <c r="F32" s="52">
        <f t="shared" si="22"/>
        <v>3</v>
      </c>
      <c r="G32" s="52">
        <f t="shared" si="22"/>
        <v>75</v>
      </c>
      <c r="H32" s="70">
        <f t="shared" si="22"/>
        <v>2.2000000000000002</v>
      </c>
      <c r="I32" s="52">
        <f t="shared" si="22"/>
        <v>20</v>
      </c>
      <c r="J32" s="70">
        <f t="shared" si="22"/>
        <v>0.8</v>
      </c>
      <c r="K32" s="70"/>
      <c r="L32" s="52">
        <f>SUM(L29:L30)</f>
        <v>5</v>
      </c>
      <c r="M32" s="52"/>
      <c r="N32" s="52"/>
      <c r="O32" s="52"/>
      <c r="P32" s="52"/>
      <c r="Q32" s="52">
        <f>SUM(Q29:Q31)</f>
        <v>20</v>
      </c>
      <c r="R32" s="52"/>
      <c r="S32" s="52"/>
      <c r="T32" s="52"/>
      <c r="U32" s="52"/>
      <c r="V32" s="52">
        <f>SUM(V29:V30)</f>
        <v>50</v>
      </c>
      <c r="W32" s="52"/>
      <c r="X32" s="52"/>
      <c r="Y32" s="52"/>
      <c r="Z32" s="52"/>
      <c r="AA32" s="47"/>
      <c r="AB32" s="47"/>
      <c r="AC32" s="47"/>
      <c r="AD32" s="47"/>
      <c r="AE32" s="47"/>
      <c r="AF32" s="47"/>
      <c r="AG32" s="47"/>
      <c r="AH32" s="47"/>
      <c r="AL32" s="4"/>
      <c r="DQ32" s="40"/>
    </row>
    <row r="33" spans="1:121" ht="18.75" customHeight="1" x14ac:dyDescent="0.25">
      <c r="A33" s="127" t="s">
        <v>124</v>
      </c>
      <c r="B33" s="128"/>
      <c r="C33" s="128"/>
      <c r="D33" s="129"/>
      <c r="E33" s="52">
        <f t="shared" ref="E33:J33" si="23">SUM(E27)</f>
        <v>75</v>
      </c>
      <c r="F33" s="52">
        <f t="shared" si="23"/>
        <v>3</v>
      </c>
      <c r="G33" s="52">
        <f t="shared" si="23"/>
        <v>75</v>
      </c>
      <c r="H33" s="70">
        <f t="shared" si="23"/>
        <v>2.2000000000000002</v>
      </c>
      <c r="I33" s="52">
        <f t="shared" si="23"/>
        <v>20</v>
      </c>
      <c r="J33" s="70">
        <f t="shared" si="23"/>
        <v>0.8</v>
      </c>
      <c r="K33" s="70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47"/>
      <c r="AB33" s="47"/>
      <c r="AC33" s="47"/>
      <c r="AD33" s="47"/>
      <c r="AE33" s="47"/>
      <c r="AF33" s="47"/>
      <c r="AG33" s="47"/>
      <c r="AH33" s="47"/>
      <c r="AL33" s="4"/>
      <c r="DQ33" s="40"/>
    </row>
    <row r="34" spans="1:121" ht="24" customHeight="1" x14ac:dyDescent="0.25">
      <c r="A34" s="130" t="s">
        <v>78</v>
      </c>
      <c r="B34" s="131"/>
      <c r="C34" s="131"/>
      <c r="D34" s="132"/>
      <c r="E34" s="47">
        <f t="shared" ref="E34:J34" si="24">SUM(E11,E15,E21,E27,)</f>
        <v>420</v>
      </c>
      <c r="F34" s="47">
        <f t="shared" si="24"/>
        <v>30</v>
      </c>
      <c r="G34" s="47">
        <f t="shared" si="24"/>
        <v>420</v>
      </c>
      <c r="H34" s="68">
        <f t="shared" si="24"/>
        <v>16</v>
      </c>
      <c r="I34" s="47">
        <f t="shared" si="24"/>
        <v>350</v>
      </c>
      <c r="J34" s="68">
        <f t="shared" si="24"/>
        <v>14</v>
      </c>
      <c r="K34" s="68"/>
      <c r="L34" s="47">
        <f>SUM(L11,L15,L21,L27,)</f>
        <v>110</v>
      </c>
      <c r="M34" s="51">
        <f t="shared" ref="M34" si="25">(L34*$F34)/$E34</f>
        <v>7.8571428571428568</v>
      </c>
      <c r="N34" s="47"/>
      <c r="O34" s="47"/>
      <c r="P34" s="47"/>
      <c r="Q34" s="47">
        <f>SUM(Q11,Q15,Q21,Q27,)</f>
        <v>165</v>
      </c>
      <c r="R34" s="51">
        <f t="shared" ref="R34" si="26">(Q34*$F34)/$E34</f>
        <v>11.785714285714286</v>
      </c>
      <c r="S34" s="47"/>
      <c r="T34" s="47"/>
      <c r="U34" s="47"/>
      <c r="V34" s="47">
        <f>SUM(V11,V15,V21,V27,)</f>
        <v>145</v>
      </c>
      <c r="W34" s="51">
        <f t="shared" ref="W34" si="27">(V34*$F34)/$E34</f>
        <v>10.357142857142858</v>
      </c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L34" s="4"/>
      <c r="DQ34" s="40"/>
    </row>
    <row r="35" spans="1:121" ht="19.899999999999999" customHeight="1" x14ac:dyDescent="0.25">
      <c r="A35" s="145" t="s">
        <v>185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7"/>
      <c r="AL35" s="4"/>
      <c r="DP35" s="15"/>
      <c r="DQ35" s="40"/>
    </row>
    <row r="36" spans="1:121" ht="21.75" customHeight="1" x14ac:dyDescent="0.25">
      <c r="A36" s="136" t="s">
        <v>3</v>
      </c>
      <c r="B36" s="63"/>
      <c r="C36" s="136" t="s">
        <v>4</v>
      </c>
      <c r="D36" s="136" t="s">
        <v>5</v>
      </c>
      <c r="E36" s="130" t="s">
        <v>0</v>
      </c>
      <c r="F36" s="132"/>
      <c r="G36" s="133" t="s">
        <v>30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5"/>
      <c r="AL36" s="166"/>
      <c r="DQ36" s="43"/>
    </row>
    <row r="37" spans="1:121" ht="21.75" customHeight="1" x14ac:dyDescent="0.25">
      <c r="A37" s="137"/>
      <c r="B37" s="64"/>
      <c r="C37" s="137"/>
      <c r="D37" s="137"/>
      <c r="E37" s="139" t="s">
        <v>31</v>
      </c>
      <c r="F37" s="139" t="s">
        <v>7</v>
      </c>
      <c r="G37" s="139" t="s">
        <v>125</v>
      </c>
      <c r="H37" s="142" t="s">
        <v>7</v>
      </c>
      <c r="I37" s="139" t="s">
        <v>126</v>
      </c>
      <c r="J37" s="142" t="s">
        <v>7</v>
      </c>
      <c r="K37" s="142" t="s">
        <v>151</v>
      </c>
      <c r="L37" s="133" t="s">
        <v>121</v>
      </c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5"/>
      <c r="AA37" s="133" t="s">
        <v>2</v>
      </c>
      <c r="AB37" s="134"/>
      <c r="AC37" s="134"/>
      <c r="AD37" s="134"/>
      <c r="AE37" s="134"/>
      <c r="AF37" s="134"/>
      <c r="AG37" s="134"/>
      <c r="AH37" s="135"/>
      <c r="AL37" s="166"/>
      <c r="DQ37" s="44"/>
    </row>
    <row r="38" spans="1:121" ht="42" customHeight="1" x14ac:dyDescent="0.25">
      <c r="A38" s="137"/>
      <c r="B38" s="64"/>
      <c r="C38" s="137"/>
      <c r="D38" s="137"/>
      <c r="E38" s="140"/>
      <c r="F38" s="140"/>
      <c r="G38" s="140"/>
      <c r="H38" s="143"/>
      <c r="I38" s="140"/>
      <c r="J38" s="143"/>
      <c r="K38" s="143"/>
      <c r="L38" s="133" t="s">
        <v>360</v>
      </c>
      <c r="M38" s="134"/>
      <c r="N38" s="134"/>
      <c r="O38" s="134"/>
      <c r="P38" s="135"/>
      <c r="Q38" s="133" t="s">
        <v>8</v>
      </c>
      <c r="R38" s="134"/>
      <c r="S38" s="134"/>
      <c r="T38" s="134"/>
      <c r="U38" s="135"/>
      <c r="V38" s="133" t="s">
        <v>148</v>
      </c>
      <c r="W38" s="134"/>
      <c r="X38" s="134"/>
      <c r="Y38" s="134"/>
      <c r="Z38" s="135"/>
      <c r="AA38" s="133" t="s">
        <v>9</v>
      </c>
      <c r="AB38" s="134"/>
      <c r="AC38" s="134"/>
      <c r="AD38" s="135"/>
      <c r="AE38" s="133" t="s">
        <v>10</v>
      </c>
      <c r="AF38" s="134"/>
      <c r="AG38" s="134"/>
      <c r="AH38" s="135"/>
      <c r="AL38" s="166"/>
    </row>
    <row r="39" spans="1:121" ht="45" customHeight="1" x14ac:dyDescent="0.25">
      <c r="A39" s="138"/>
      <c r="B39" s="65"/>
      <c r="C39" s="138"/>
      <c r="D39" s="138"/>
      <c r="E39" s="141"/>
      <c r="F39" s="141"/>
      <c r="G39" s="141"/>
      <c r="H39" s="144"/>
      <c r="I39" s="141"/>
      <c r="J39" s="144"/>
      <c r="K39" s="144"/>
      <c r="L39" s="26" t="s">
        <v>11</v>
      </c>
      <c r="M39" s="66" t="s">
        <v>7</v>
      </c>
      <c r="N39" s="66" t="s">
        <v>12</v>
      </c>
      <c r="O39" s="26" t="s">
        <v>13</v>
      </c>
      <c r="P39" s="26" t="s">
        <v>149</v>
      </c>
      <c r="Q39" s="26" t="s">
        <v>11</v>
      </c>
      <c r="R39" s="66" t="s">
        <v>7</v>
      </c>
      <c r="S39" s="66" t="s">
        <v>12</v>
      </c>
      <c r="T39" s="26" t="s">
        <v>13</v>
      </c>
      <c r="U39" s="26" t="s">
        <v>149</v>
      </c>
      <c r="V39" s="26" t="s">
        <v>11</v>
      </c>
      <c r="W39" s="66" t="s">
        <v>7</v>
      </c>
      <c r="X39" s="66" t="s">
        <v>12</v>
      </c>
      <c r="Y39" s="26" t="s">
        <v>13</v>
      </c>
      <c r="Z39" s="26" t="s">
        <v>149</v>
      </c>
      <c r="AA39" s="26" t="s">
        <v>11</v>
      </c>
      <c r="AB39" s="66" t="s">
        <v>7</v>
      </c>
      <c r="AC39" s="66" t="s">
        <v>12</v>
      </c>
      <c r="AD39" s="26" t="s">
        <v>13</v>
      </c>
      <c r="AE39" s="26" t="s">
        <v>11</v>
      </c>
      <c r="AF39" s="66" t="s">
        <v>7</v>
      </c>
      <c r="AG39" s="66" t="s">
        <v>12</v>
      </c>
      <c r="AH39" s="26" t="s">
        <v>13</v>
      </c>
      <c r="AL39" s="166"/>
    </row>
    <row r="40" spans="1:121" ht="15" customHeight="1" x14ac:dyDescent="0.25">
      <c r="A40" s="133" t="s">
        <v>14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  <c r="AL40" s="4"/>
    </row>
    <row r="41" spans="1:121" ht="39.75" customHeight="1" x14ac:dyDescent="0.25">
      <c r="A41" s="67">
        <v>1</v>
      </c>
      <c r="B41" s="26"/>
      <c r="C41" s="47" t="s">
        <v>32</v>
      </c>
      <c r="D41" s="47" t="s">
        <v>33</v>
      </c>
      <c r="E41" s="47">
        <v>50</v>
      </c>
      <c r="F41" s="47">
        <v>4</v>
      </c>
      <c r="G41" s="49">
        <f>E41</f>
        <v>50</v>
      </c>
      <c r="H41" s="50">
        <f>(G41*1)/25</f>
        <v>2</v>
      </c>
      <c r="I41" s="49">
        <f>(F41*25)-G41</f>
        <v>50</v>
      </c>
      <c r="J41" s="50">
        <f>(I41*1)/25</f>
        <v>2</v>
      </c>
      <c r="K41" s="27" t="s">
        <v>20</v>
      </c>
      <c r="L41" s="47">
        <v>15</v>
      </c>
      <c r="M41" s="51">
        <f t="shared" ref="M41:M45" si="28">(L41*$F41)/$E41</f>
        <v>1.2</v>
      </c>
      <c r="N41" s="47">
        <v>40</v>
      </c>
      <c r="O41" s="47"/>
      <c r="P41" s="47"/>
      <c r="Q41" s="47">
        <v>25</v>
      </c>
      <c r="R41" s="51">
        <f t="shared" ref="R41:R45" si="29">(Q41*$F41)/$E41</f>
        <v>2</v>
      </c>
      <c r="S41" s="47">
        <v>10</v>
      </c>
      <c r="T41" s="47"/>
      <c r="U41" s="47"/>
      <c r="V41" s="47">
        <v>10</v>
      </c>
      <c r="W41" s="51">
        <f t="shared" ref="W41:W45" si="30">(V41*$F41)/$E41</f>
        <v>0.8</v>
      </c>
      <c r="X41" s="47">
        <v>20</v>
      </c>
      <c r="Y41" s="47">
        <v>40</v>
      </c>
      <c r="Z41" s="47"/>
      <c r="AA41" s="47"/>
      <c r="AB41" s="47"/>
      <c r="AC41" s="47"/>
      <c r="AD41" s="47"/>
      <c r="AE41" s="47"/>
      <c r="AF41" s="47"/>
      <c r="AG41" s="47"/>
      <c r="AH41" s="47"/>
      <c r="AJ41" s="19"/>
      <c r="AL41" s="25"/>
    </row>
    <row r="42" spans="1:121" ht="39.75" customHeight="1" x14ac:dyDescent="0.25">
      <c r="A42" s="67">
        <v>2</v>
      </c>
      <c r="B42" s="26"/>
      <c r="C42" s="47" t="s">
        <v>44</v>
      </c>
      <c r="D42" s="47" t="s">
        <v>45</v>
      </c>
      <c r="E42" s="47">
        <v>40</v>
      </c>
      <c r="F42" s="47">
        <v>3</v>
      </c>
      <c r="G42" s="49">
        <f>E42</f>
        <v>40</v>
      </c>
      <c r="H42" s="50">
        <f t="shared" ref="H42" si="31">(G42*1)/25</f>
        <v>1.6</v>
      </c>
      <c r="I42" s="49">
        <f>(F42*25)-G42</f>
        <v>35</v>
      </c>
      <c r="J42" s="50">
        <f t="shared" ref="J42" si="32">(I42*1)/25</f>
        <v>1.4</v>
      </c>
      <c r="K42" s="27" t="s">
        <v>17</v>
      </c>
      <c r="L42" s="47">
        <v>10</v>
      </c>
      <c r="M42" s="51">
        <f t="shared" si="28"/>
        <v>0.75</v>
      </c>
      <c r="N42" s="47">
        <v>40</v>
      </c>
      <c r="O42" s="47"/>
      <c r="P42" s="47"/>
      <c r="Q42" s="47">
        <v>20</v>
      </c>
      <c r="R42" s="51">
        <f t="shared" si="29"/>
        <v>1.5</v>
      </c>
      <c r="S42" s="47">
        <v>10</v>
      </c>
      <c r="T42" s="47"/>
      <c r="U42" s="47"/>
      <c r="V42" s="47">
        <v>10</v>
      </c>
      <c r="W42" s="51">
        <f t="shared" si="30"/>
        <v>0.75</v>
      </c>
      <c r="X42" s="47">
        <v>20</v>
      </c>
      <c r="Y42" s="47">
        <v>40</v>
      </c>
      <c r="Z42" s="47"/>
      <c r="AA42" s="47"/>
      <c r="AB42" s="47"/>
      <c r="AC42" s="47"/>
      <c r="AD42" s="47"/>
      <c r="AE42" s="47"/>
      <c r="AF42" s="47"/>
      <c r="AG42" s="47"/>
      <c r="AH42" s="47"/>
      <c r="AJ42" s="19"/>
      <c r="AL42" s="25"/>
    </row>
    <row r="43" spans="1:121" ht="39.75" customHeight="1" x14ac:dyDescent="0.25">
      <c r="A43" s="67">
        <v>3</v>
      </c>
      <c r="B43" s="26"/>
      <c r="C43" s="48" t="s">
        <v>108</v>
      </c>
      <c r="D43" s="47" t="s">
        <v>34</v>
      </c>
      <c r="E43" s="47">
        <v>40</v>
      </c>
      <c r="F43" s="47">
        <v>3</v>
      </c>
      <c r="G43" s="49">
        <f>E43</f>
        <v>40</v>
      </c>
      <c r="H43" s="50">
        <f>(G43*1)/25</f>
        <v>1.6</v>
      </c>
      <c r="I43" s="49">
        <f>(F43*25)-G43</f>
        <v>35</v>
      </c>
      <c r="J43" s="50">
        <f>(I43*1)/25</f>
        <v>1.4</v>
      </c>
      <c r="K43" s="27" t="s">
        <v>17</v>
      </c>
      <c r="L43" s="47">
        <v>10</v>
      </c>
      <c r="M43" s="51">
        <f t="shared" si="28"/>
        <v>0.75</v>
      </c>
      <c r="N43" s="47">
        <v>40</v>
      </c>
      <c r="O43" s="47"/>
      <c r="P43" s="47"/>
      <c r="Q43" s="47">
        <v>20</v>
      </c>
      <c r="R43" s="51">
        <f t="shared" si="29"/>
        <v>1.5</v>
      </c>
      <c r="S43" s="47">
        <v>10</v>
      </c>
      <c r="T43" s="47"/>
      <c r="U43" s="47"/>
      <c r="V43" s="47">
        <v>10</v>
      </c>
      <c r="W43" s="51">
        <f t="shared" si="30"/>
        <v>0.75</v>
      </c>
      <c r="X43" s="47">
        <v>20</v>
      </c>
      <c r="Y43" s="47">
        <v>40</v>
      </c>
      <c r="Z43" s="47"/>
      <c r="AA43" s="47"/>
      <c r="AB43" s="47"/>
      <c r="AC43" s="47"/>
      <c r="AD43" s="47"/>
      <c r="AE43" s="47"/>
      <c r="AF43" s="47"/>
      <c r="AG43" s="47"/>
      <c r="AH43" s="47"/>
      <c r="AJ43" s="19"/>
      <c r="AL43" s="25"/>
    </row>
    <row r="44" spans="1:121" ht="39.75" customHeight="1" x14ac:dyDescent="0.25">
      <c r="A44" s="67">
        <v>4</v>
      </c>
      <c r="B44" s="26"/>
      <c r="C44" s="48" t="s">
        <v>107</v>
      </c>
      <c r="D44" s="47" t="s">
        <v>88</v>
      </c>
      <c r="E44" s="47">
        <v>50</v>
      </c>
      <c r="F44" s="47">
        <v>4</v>
      </c>
      <c r="G44" s="49">
        <f>E44</f>
        <v>50</v>
      </c>
      <c r="H44" s="50">
        <f>(G44*1)/25</f>
        <v>2</v>
      </c>
      <c r="I44" s="49">
        <f>(F44*25)-G44</f>
        <v>50</v>
      </c>
      <c r="J44" s="50">
        <f>(I44*1)/25</f>
        <v>2</v>
      </c>
      <c r="K44" s="27" t="s">
        <v>20</v>
      </c>
      <c r="L44" s="47">
        <v>10</v>
      </c>
      <c r="M44" s="51">
        <f t="shared" si="28"/>
        <v>0.8</v>
      </c>
      <c r="N44" s="47">
        <v>40</v>
      </c>
      <c r="O44" s="47"/>
      <c r="P44" s="47"/>
      <c r="Q44" s="47">
        <v>25</v>
      </c>
      <c r="R44" s="51">
        <f t="shared" si="29"/>
        <v>2</v>
      </c>
      <c r="S44" s="47">
        <v>10</v>
      </c>
      <c r="T44" s="47"/>
      <c r="U44" s="47"/>
      <c r="V44" s="47">
        <v>15</v>
      </c>
      <c r="W44" s="51">
        <f t="shared" si="30"/>
        <v>1.2</v>
      </c>
      <c r="X44" s="47">
        <v>20</v>
      </c>
      <c r="Y44" s="47">
        <v>40</v>
      </c>
      <c r="Z44" s="47"/>
      <c r="AA44" s="47"/>
      <c r="AB44" s="47"/>
      <c r="AC44" s="47"/>
      <c r="AD44" s="47"/>
      <c r="AE44" s="47"/>
      <c r="AF44" s="47"/>
      <c r="AG44" s="47"/>
      <c r="AH44" s="47"/>
      <c r="AJ44" s="20"/>
      <c r="AL44" s="25"/>
    </row>
    <row r="45" spans="1:121" ht="18" customHeight="1" x14ac:dyDescent="0.25">
      <c r="A45" s="130" t="s">
        <v>112</v>
      </c>
      <c r="B45" s="131"/>
      <c r="C45" s="131"/>
      <c r="D45" s="132"/>
      <c r="E45" s="47">
        <f>SUM(E41:E44)</f>
        <v>180</v>
      </c>
      <c r="F45" s="47">
        <f t="shared" ref="F45:L45" si="33">SUM(F41:F44)</f>
        <v>14</v>
      </c>
      <c r="G45" s="47">
        <f t="shared" si="33"/>
        <v>180</v>
      </c>
      <c r="H45" s="68">
        <f t="shared" si="33"/>
        <v>7.2</v>
      </c>
      <c r="I45" s="47">
        <f>SUM(I41:I44)</f>
        <v>170</v>
      </c>
      <c r="J45" s="68">
        <f t="shared" si="33"/>
        <v>6.8</v>
      </c>
      <c r="K45" s="68"/>
      <c r="L45" s="47">
        <f t="shared" si="33"/>
        <v>45</v>
      </c>
      <c r="M45" s="51">
        <f t="shared" si="28"/>
        <v>3.5</v>
      </c>
      <c r="N45" s="47"/>
      <c r="O45" s="47"/>
      <c r="P45" s="47"/>
      <c r="Q45" s="47">
        <f>SUM(Q41:Q44)</f>
        <v>90</v>
      </c>
      <c r="R45" s="51">
        <f t="shared" si="29"/>
        <v>7</v>
      </c>
      <c r="S45" s="47"/>
      <c r="T45" s="47"/>
      <c r="U45" s="47"/>
      <c r="V45" s="47">
        <f>SUM(V41:V44)</f>
        <v>45</v>
      </c>
      <c r="W45" s="51">
        <f t="shared" si="30"/>
        <v>3.5</v>
      </c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J45" s="14"/>
      <c r="AL45" s="4"/>
    </row>
    <row r="46" spans="1:121" ht="15" customHeight="1" x14ac:dyDescent="0.25">
      <c r="A46" s="133" t="s">
        <v>23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5"/>
      <c r="AL46" s="4"/>
    </row>
    <row r="47" spans="1:121" ht="28.5" customHeight="1" x14ac:dyDescent="0.25">
      <c r="A47" s="67">
        <v>5</v>
      </c>
      <c r="B47" s="29"/>
      <c r="C47" s="47" t="s">
        <v>24</v>
      </c>
      <c r="D47" s="47" t="s">
        <v>158</v>
      </c>
      <c r="E47" s="47">
        <v>50</v>
      </c>
      <c r="F47" s="47">
        <v>4</v>
      </c>
      <c r="G47" s="49">
        <f>E47</f>
        <v>50</v>
      </c>
      <c r="H47" s="50">
        <f>(G47*1)/25</f>
        <v>2</v>
      </c>
      <c r="I47" s="49">
        <f>(F47*25)-G47</f>
        <v>50</v>
      </c>
      <c r="J47" s="50">
        <f>(I47*1)/25</f>
        <v>2</v>
      </c>
      <c r="K47" s="126" t="s">
        <v>358</v>
      </c>
      <c r="L47" s="47"/>
      <c r="M47" s="47"/>
      <c r="N47" s="47"/>
      <c r="O47" s="47"/>
      <c r="P47" s="47"/>
      <c r="Q47" s="47">
        <v>40</v>
      </c>
      <c r="R47" s="51">
        <f t="shared" ref="R47:R49" si="34">(Q47*$F47)/$E47</f>
        <v>3.2</v>
      </c>
      <c r="S47" s="47">
        <v>10</v>
      </c>
      <c r="T47" s="47"/>
      <c r="U47" s="47"/>
      <c r="V47" s="47">
        <v>10</v>
      </c>
      <c r="W47" s="51">
        <f t="shared" ref="W47" si="35">(V47*$F47)/$E47</f>
        <v>0.8</v>
      </c>
      <c r="X47" s="47">
        <v>10</v>
      </c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L47" s="25"/>
    </row>
    <row r="48" spans="1:121" ht="45" customHeight="1" x14ac:dyDescent="0.25">
      <c r="A48" s="67">
        <v>7</v>
      </c>
      <c r="B48" s="29"/>
      <c r="C48" s="48" t="s">
        <v>161</v>
      </c>
      <c r="D48" s="47" t="s">
        <v>73</v>
      </c>
      <c r="E48" s="47">
        <v>50</v>
      </c>
      <c r="F48" s="47">
        <v>4</v>
      </c>
      <c r="G48" s="49">
        <f>E48</f>
        <v>50</v>
      </c>
      <c r="H48" s="50">
        <f>(G48*1)/25</f>
        <v>2</v>
      </c>
      <c r="I48" s="49">
        <f>(F48*25)-G48</f>
        <v>50</v>
      </c>
      <c r="J48" s="50">
        <f>(I48*1)/25</f>
        <v>2</v>
      </c>
      <c r="K48" s="27" t="s">
        <v>17</v>
      </c>
      <c r="L48" s="47">
        <v>10</v>
      </c>
      <c r="M48" s="51">
        <f t="shared" ref="M48:M49" si="36">(L48*$F48)/$E48</f>
        <v>0.8</v>
      </c>
      <c r="N48" s="47">
        <v>40</v>
      </c>
      <c r="O48" s="47"/>
      <c r="P48" s="47"/>
      <c r="Q48" s="47">
        <v>30</v>
      </c>
      <c r="R48" s="51">
        <f t="shared" si="34"/>
        <v>2.4</v>
      </c>
      <c r="S48" s="47">
        <v>10</v>
      </c>
      <c r="T48" s="47"/>
      <c r="U48" s="47"/>
      <c r="V48" s="47">
        <v>10</v>
      </c>
      <c r="W48" s="51">
        <f t="shared" ref="W48:W49" si="37">(V48*$F48)/$E48</f>
        <v>0.8</v>
      </c>
      <c r="X48" s="47">
        <v>20</v>
      </c>
      <c r="Y48" s="47">
        <v>40</v>
      </c>
      <c r="Z48" s="47"/>
      <c r="AA48" s="47"/>
      <c r="AB48" s="47"/>
      <c r="AC48" s="47"/>
      <c r="AD48" s="47"/>
      <c r="AE48" s="47"/>
      <c r="AF48" s="47"/>
      <c r="AG48" s="47"/>
      <c r="AH48" s="47"/>
      <c r="AL48" s="25"/>
    </row>
    <row r="49" spans="1:118" ht="20.45" customHeight="1" x14ac:dyDescent="0.25">
      <c r="A49" s="130" t="s">
        <v>113</v>
      </c>
      <c r="B49" s="131"/>
      <c r="C49" s="131"/>
      <c r="D49" s="132"/>
      <c r="E49" s="52">
        <f t="shared" ref="E49:L49" si="38">SUM(E47:E48)</f>
        <v>100</v>
      </c>
      <c r="F49" s="52">
        <f t="shared" si="38"/>
        <v>8</v>
      </c>
      <c r="G49" s="52">
        <f t="shared" si="38"/>
        <v>100</v>
      </c>
      <c r="H49" s="70">
        <f t="shared" si="38"/>
        <v>4</v>
      </c>
      <c r="I49" s="52">
        <f t="shared" si="38"/>
        <v>100</v>
      </c>
      <c r="J49" s="70">
        <f t="shared" si="38"/>
        <v>4</v>
      </c>
      <c r="K49" s="70"/>
      <c r="L49" s="52">
        <f t="shared" si="38"/>
        <v>10</v>
      </c>
      <c r="M49" s="51">
        <f t="shared" si="36"/>
        <v>0.8</v>
      </c>
      <c r="N49" s="52"/>
      <c r="O49" s="52"/>
      <c r="P49" s="52"/>
      <c r="Q49" s="52">
        <f t="shared" ref="Q49" si="39">SUM(Q47:Q48)</f>
        <v>70</v>
      </c>
      <c r="R49" s="51">
        <f t="shared" si="34"/>
        <v>5.6</v>
      </c>
      <c r="S49" s="52"/>
      <c r="T49" s="52"/>
      <c r="U49" s="52"/>
      <c r="V49" s="52">
        <f t="shared" ref="V49" si="40">SUM(V47:V48)</f>
        <v>20</v>
      </c>
      <c r="W49" s="51">
        <f t="shared" si="37"/>
        <v>1.6</v>
      </c>
      <c r="X49" s="52"/>
      <c r="Y49" s="52"/>
      <c r="Z49" s="52"/>
      <c r="AA49" s="47"/>
      <c r="AB49" s="47"/>
      <c r="AC49" s="47"/>
      <c r="AD49" s="47"/>
      <c r="AE49" s="47"/>
      <c r="AF49" s="47"/>
      <c r="AG49" s="47"/>
      <c r="AH49" s="47"/>
      <c r="AL49" s="4"/>
    </row>
    <row r="50" spans="1:118" ht="21.6" customHeight="1" x14ac:dyDescent="0.25">
      <c r="A50" s="133" t="s">
        <v>27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5"/>
      <c r="AJ50" s="21"/>
      <c r="AK50" s="22"/>
      <c r="AL50" s="21"/>
      <c r="AM50" s="21"/>
      <c r="AN50" s="21"/>
      <c r="AO50" s="21"/>
      <c r="AP50" s="22"/>
      <c r="AQ50" s="21"/>
      <c r="AR50" s="21"/>
    </row>
    <row r="51" spans="1:118" ht="55.9" customHeight="1" x14ac:dyDescent="0.25">
      <c r="A51" s="26">
        <v>7</v>
      </c>
      <c r="B51" s="26"/>
      <c r="C51" s="48" t="s">
        <v>202</v>
      </c>
      <c r="D51" s="47" t="s">
        <v>38</v>
      </c>
      <c r="E51" s="52">
        <v>30</v>
      </c>
      <c r="F51" s="52">
        <v>1</v>
      </c>
      <c r="G51" s="49">
        <f>E51</f>
        <v>30</v>
      </c>
      <c r="H51" s="50">
        <f>(G51*1)/30</f>
        <v>1</v>
      </c>
      <c r="I51" s="49">
        <f>(F51*30)-G51</f>
        <v>0</v>
      </c>
      <c r="J51" s="50">
        <f>(I51*1)/30</f>
        <v>0</v>
      </c>
      <c r="K51" s="27" t="s">
        <v>178</v>
      </c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>
        <v>30</v>
      </c>
      <c r="W51" s="51">
        <f t="shared" ref="W51:W52" si="41">(V51*$F51)/$E51</f>
        <v>1</v>
      </c>
      <c r="X51" s="47">
        <v>20</v>
      </c>
      <c r="Y51" s="47">
        <v>40</v>
      </c>
      <c r="Z51" s="47"/>
      <c r="AA51" s="47"/>
      <c r="AB51" s="47"/>
      <c r="AC51" s="47"/>
      <c r="AD51" s="47"/>
      <c r="AE51" s="47"/>
      <c r="AF51" s="47"/>
      <c r="AG51" s="47"/>
      <c r="AH51" s="47"/>
      <c r="AL51" s="25"/>
    </row>
    <row r="52" spans="1:118" s="6" customFormat="1" ht="18" customHeight="1" x14ac:dyDescent="0.25">
      <c r="A52" s="130" t="s">
        <v>114</v>
      </c>
      <c r="B52" s="131"/>
      <c r="C52" s="131"/>
      <c r="D52" s="132"/>
      <c r="E52" s="52">
        <f t="shared" ref="E52:J52" si="42">SUM(E51:E51)</f>
        <v>30</v>
      </c>
      <c r="F52" s="52">
        <f t="shared" si="42"/>
        <v>1</v>
      </c>
      <c r="G52" s="52">
        <f t="shared" si="42"/>
        <v>30</v>
      </c>
      <c r="H52" s="70">
        <f t="shared" si="42"/>
        <v>1</v>
      </c>
      <c r="I52" s="52">
        <f t="shared" si="42"/>
        <v>0</v>
      </c>
      <c r="J52" s="70">
        <f t="shared" si="42"/>
        <v>0</v>
      </c>
      <c r="K52" s="70"/>
      <c r="L52" s="52">
        <f>SUM(L51:L51)</f>
        <v>0</v>
      </c>
      <c r="M52" s="51">
        <f t="shared" ref="M52" si="43">(L52*$F52)/$E52</f>
        <v>0</v>
      </c>
      <c r="N52" s="52"/>
      <c r="O52" s="52"/>
      <c r="P52" s="52"/>
      <c r="Q52" s="52">
        <f>SUM(Q51:Q51)</f>
        <v>0</v>
      </c>
      <c r="R52" s="51">
        <f t="shared" ref="R52" si="44">(Q52*$F52)/$E52</f>
        <v>0</v>
      </c>
      <c r="S52" s="52"/>
      <c r="T52" s="52"/>
      <c r="U52" s="52"/>
      <c r="V52" s="52">
        <f>SUM(V51:V51)</f>
        <v>30</v>
      </c>
      <c r="W52" s="51">
        <f t="shared" si="41"/>
        <v>1</v>
      </c>
      <c r="X52" s="52"/>
      <c r="Y52" s="52"/>
      <c r="Z52" s="52"/>
      <c r="AA52" s="47"/>
      <c r="AB52" s="47"/>
      <c r="AC52" s="47"/>
      <c r="AD52" s="47"/>
      <c r="AE52" s="47"/>
      <c r="AF52" s="47"/>
      <c r="AG52" s="47"/>
      <c r="AH52" s="47"/>
      <c r="DM52" s="45"/>
      <c r="DN52" s="45"/>
    </row>
    <row r="53" spans="1:118" ht="15" customHeight="1" x14ac:dyDescent="0.25">
      <c r="A53" s="133" t="s">
        <v>123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5"/>
      <c r="AL53" s="4"/>
    </row>
    <row r="54" spans="1:118" s="7" customFormat="1" ht="19.899999999999999" customHeight="1" x14ac:dyDescent="0.25">
      <c r="A54" s="127" t="s">
        <v>129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9"/>
      <c r="DM54" s="46"/>
      <c r="DN54" s="46"/>
    </row>
    <row r="55" spans="1:118" ht="41.45" customHeight="1" x14ac:dyDescent="0.25">
      <c r="A55" s="26">
        <v>8</v>
      </c>
      <c r="B55" s="29"/>
      <c r="C55" s="47" t="s">
        <v>166</v>
      </c>
      <c r="D55" s="48" t="s">
        <v>180</v>
      </c>
      <c r="E55" s="52">
        <v>30</v>
      </c>
      <c r="F55" s="52">
        <v>2</v>
      </c>
      <c r="G55" s="49">
        <f>E55</f>
        <v>30</v>
      </c>
      <c r="H55" s="50">
        <f t="shared" ref="H55" si="45">(G55*1)/25</f>
        <v>1.2</v>
      </c>
      <c r="I55" s="49">
        <f>(F55*25)-G55</f>
        <v>20</v>
      </c>
      <c r="J55" s="50">
        <f t="shared" ref="J55:J62" si="46">(I55*1)/25</f>
        <v>0.8</v>
      </c>
      <c r="K55" s="27" t="s">
        <v>17</v>
      </c>
      <c r="L55" s="47"/>
      <c r="M55" s="47"/>
      <c r="N55" s="47"/>
      <c r="O55" s="47"/>
      <c r="P55" s="47"/>
      <c r="Q55" s="47">
        <v>10</v>
      </c>
      <c r="R55" s="51">
        <f t="shared" ref="R55:R56" si="47">(Q55*$F55)/$E55</f>
        <v>0.66666666666666663</v>
      </c>
      <c r="S55" s="47">
        <v>10</v>
      </c>
      <c r="T55" s="47">
        <v>20</v>
      </c>
      <c r="U55" s="47"/>
      <c r="V55" s="47">
        <v>20</v>
      </c>
      <c r="W55" s="51">
        <f t="shared" ref="W55:W56" si="48">(V55*$F55)/$E55</f>
        <v>1.3333333333333333</v>
      </c>
      <c r="X55" s="47">
        <v>20</v>
      </c>
      <c r="Y55" s="47">
        <v>20</v>
      </c>
      <c r="Z55" s="47"/>
      <c r="AA55" s="47"/>
      <c r="AB55" s="47"/>
      <c r="AC55" s="47"/>
      <c r="AD55" s="47"/>
      <c r="AE55" s="47"/>
      <c r="AF55" s="47"/>
      <c r="AG55" s="47"/>
      <c r="AH55" s="47"/>
      <c r="AL55" s="54"/>
    </row>
    <row r="56" spans="1:118" ht="41.45" customHeight="1" x14ac:dyDescent="0.25">
      <c r="A56" s="26">
        <v>7</v>
      </c>
      <c r="B56" s="26"/>
      <c r="C56" s="47" t="s">
        <v>101</v>
      </c>
      <c r="D56" s="48" t="s">
        <v>56</v>
      </c>
      <c r="E56" s="47">
        <v>20</v>
      </c>
      <c r="F56" s="47">
        <v>2</v>
      </c>
      <c r="G56" s="49">
        <f>E56</f>
        <v>20</v>
      </c>
      <c r="H56" s="50">
        <f>(G56*1)/25</f>
        <v>0.8</v>
      </c>
      <c r="I56" s="49">
        <f>(F56*25)-G56</f>
        <v>30</v>
      </c>
      <c r="J56" s="50">
        <f>(I56*1)/25</f>
        <v>1.2</v>
      </c>
      <c r="K56" s="84" t="s">
        <v>178</v>
      </c>
      <c r="L56" s="47"/>
      <c r="M56" s="47"/>
      <c r="N56" s="47"/>
      <c r="O56" s="47"/>
      <c r="P56" s="47"/>
      <c r="Q56" s="47">
        <v>10</v>
      </c>
      <c r="R56" s="51">
        <f t="shared" si="47"/>
        <v>1</v>
      </c>
      <c r="S56" s="47">
        <v>10</v>
      </c>
      <c r="T56" s="52"/>
      <c r="U56" s="52"/>
      <c r="V56" s="52">
        <v>10</v>
      </c>
      <c r="W56" s="51">
        <f t="shared" si="48"/>
        <v>1</v>
      </c>
      <c r="X56" s="52">
        <v>20</v>
      </c>
      <c r="Y56" s="52">
        <v>20</v>
      </c>
      <c r="Z56" s="47"/>
      <c r="AA56" s="47"/>
      <c r="AB56" s="47"/>
      <c r="AC56" s="47"/>
      <c r="AD56" s="47"/>
      <c r="AE56" s="47"/>
      <c r="AF56" s="47"/>
      <c r="AG56" s="47"/>
      <c r="AH56" s="47"/>
      <c r="AL56" s="54"/>
    </row>
    <row r="57" spans="1:118" ht="36.6" customHeight="1" x14ac:dyDescent="0.25">
      <c r="A57" s="26">
        <v>9</v>
      </c>
      <c r="B57" s="26"/>
      <c r="C57" s="47" t="s">
        <v>39</v>
      </c>
      <c r="D57" s="48" t="s">
        <v>40</v>
      </c>
      <c r="E57" s="52">
        <v>20</v>
      </c>
      <c r="F57" s="52">
        <v>0</v>
      </c>
      <c r="G57" s="49">
        <f>E57</f>
        <v>20</v>
      </c>
      <c r="H57" s="50">
        <v>0</v>
      </c>
      <c r="I57" s="49">
        <v>0</v>
      </c>
      <c r="J57" s="50">
        <f>(I57*1)/25</f>
        <v>0</v>
      </c>
      <c r="K57" s="84" t="s">
        <v>178</v>
      </c>
      <c r="L57" s="47"/>
      <c r="M57" s="47"/>
      <c r="N57" s="47"/>
      <c r="O57" s="47"/>
      <c r="P57" s="47"/>
      <c r="Q57" s="52">
        <v>20</v>
      </c>
      <c r="R57" s="51">
        <f t="shared" ref="R57:R58" si="49">(Q57*$F57)/$E57</f>
        <v>0</v>
      </c>
      <c r="S57" s="47">
        <v>20</v>
      </c>
      <c r="T57" s="47">
        <v>20</v>
      </c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L57" s="54"/>
    </row>
    <row r="58" spans="1:118" ht="14.25" customHeight="1" x14ac:dyDescent="0.25">
      <c r="A58" s="130" t="s">
        <v>130</v>
      </c>
      <c r="B58" s="131"/>
      <c r="C58" s="131"/>
      <c r="D58" s="132"/>
      <c r="E58" s="52">
        <f t="shared" ref="E58:J58" si="50">SUM(E55:E57)</f>
        <v>70</v>
      </c>
      <c r="F58" s="52">
        <f t="shared" si="50"/>
        <v>4</v>
      </c>
      <c r="G58" s="52">
        <f t="shared" si="50"/>
        <v>70</v>
      </c>
      <c r="H58" s="70">
        <f t="shared" si="50"/>
        <v>2</v>
      </c>
      <c r="I58" s="52">
        <f t="shared" si="50"/>
        <v>50</v>
      </c>
      <c r="J58" s="70">
        <f t="shared" si="50"/>
        <v>2</v>
      </c>
      <c r="K58" s="70"/>
      <c r="L58" s="52">
        <f>SUM(L55:L55)</f>
        <v>0</v>
      </c>
      <c r="M58" s="51">
        <f t="shared" ref="M58" si="51">(L58*$F58)/$E58</f>
        <v>0</v>
      </c>
      <c r="N58" s="52"/>
      <c r="O58" s="52"/>
      <c r="P58" s="52"/>
      <c r="Q58" s="52">
        <f>SUM(Q55:Q57)</f>
        <v>40</v>
      </c>
      <c r="R58" s="51">
        <f t="shared" si="49"/>
        <v>2.2857142857142856</v>
      </c>
      <c r="S58" s="52"/>
      <c r="T58" s="52"/>
      <c r="U58" s="52"/>
      <c r="V58" s="52">
        <f>SUM(V55:V57)</f>
        <v>30</v>
      </c>
      <c r="W58" s="51">
        <f t="shared" ref="W58" si="52">(V58*$F58)/$E58</f>
        <v>1.7142857142857142</v>
      </c>
      <c r="X58" s="52"/>
      <c r="Y58" s="52"/>
      <c r="Z58" s="52"/>
      <c r="AA58" s="47"/>
      <c r="AB58" s="47"/>
      <c r="AC58" s="47"/>
      <c r="AD58" s="47"/>
      <c r="AE58" s="47"/>
      <c r="AF58" s="47"/>
      <c r="AG58" s="47"/>
      <c r="AH58" s="47"/>
      <c r="AL58" s="4"/>
    </row>
    <row r="59" spans="1:118" s="7" customFormat="1" ht="23.45" customHeight="1" x14ac:dyDescent="0.25">
      <c r="A59" s="127" t="s">
        <v>131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/>
      <c r="AH59" s="47"/>
      <c r="DM59" s="46"/>
      <c r="DN59" s="46"/>
    </row>
    <row r="60" spans="1:118" ht="46.15" customHeight="1" x14ac:dyDescent="0.25">
      <c r="A60" s="26"/>
      <c r="B60" s="26"/>
      <c r="C60" s="47" t="s">
        <v>168</v>
      </c>
      <c r="D60" s="48" t="s">
        <v>180</v>
      </c>
      <c r="E60" s="52">
        <v>30</v>
      </c>
      <c r="F60" s="52">
        <v>2</v>
      </c>
      <c r="G60" s="49">
        <f>E60</f>
        <v>30</v>
      </c>
      <c r="H60" s="50">
        <f t="shared" ref="H60" si="53">(G60*1)/25</f>
        <v>1.2</v>
      </c>
      <c r="I60" s="49">
        <f>(F60*25)-G60</f>
        <v>20</v>
      </c>
      <c r="J60" s="50">
        <f t="shared" ref="J60" si="54">(I60*1)/25</f>
        <v>0.8</v>
      </c>
      <c r="K60" s="27" t="s">
        <v>17</v>
      </c>
      <c r="L60" s="47"/>
      <c r="M60" s="47"/>
      <c r="N60" s="47"/>
      <c r="O60" s="47"/>
      <c r="P60" s="47"/>
      <c r="Q60" s="47">
        <v>10</v>
      </c>
      <c r="R60" s="51">
        <f t="shared" ref="R60:R61" si="55">(Q60*$F60)/$E60</f>
        <v>0.66666666666666663</v>
      </c>
      <c r="S60" s="47">
        <v>10</v>
      </c>
      <c r="T60" s="47">
        <v>20</v>
      </c>
      <c r="U60" s="47"/>
      <c r="V60" s="47">
        <v>20</v>
      </c>
      <c r="W60" s="51">
        <f t="shared" ref="W60:W61" si="56">(V60*$F60)/$E60</f>
        <v>1.3333333333333333</v>
      </c>
      <c r="X60" s="47">
        <v>20</v>
      </c>
      <c r="Y60" s="47">
        <v>20</v>
      </c>
      <c r="Z60" s="47"/>
      <c r="AA60" s="47"/>
      <c r="AB60" s="47"/>
      <c r="AC60" s="47"/>
      <c r="AD60" s="47"/>
      <c r="AE60" s="47"/>
      <c r="AF60" s="47"/>
      <c r="AG60" s="47"/>
      <c r="AH60" s="47"/>
      <c r="AL60" s="54"/>
    </row>
    <row r="61" spans="1:118" ht="40.9" customHeight="1" x14ac:dyDescent="0.25">
      <c r="A61" s="26"/>
      <c r="B61" s="26"/>
      <c r="C61" s="47" t="s">
        <v>96</v>
      </c>
      <c r="D61" s="48" t="s">
        <v>56</v>
      </c>
      <c r="E61" s="47">
        <v>20</v>
      </c>
      <c r="F61" s="47">
        <v>2</v>
      </c>
      <c r="G61" s="49">
        <f>E61</f>
        <v>20</v>
      </c>
      <c r="H61" s="50">
        <f>(G61*1)/25</f>
        <v>0.8</v>
      </c>
      <c r="I61" s="49">
        <f>(F61*25)-G61</f>
        <v>30</v>
      </c>
      <c r="J61" s="50">
        <f>(I61*1)/25</f>
        <v>1.2</v>
      </c>
      <c r="K61" s="84" t="s">
        <v>178</v>
      </c>
      <c r="L61" s="47"/>
      <c r="M61" s="47"/>
      <c r="N61" s="47"/>
      <c r="O61" s="47"/>
      <c r="P61" s="47"/>
      <c r="Q61" s="47">
        <v>10</v>
      </c>
      <c r="R61" s="51">
        <f t="shared" si="55"/>
        <v>1</v>
      </c>
      <c r="S61" s="47">
        <v>10</v>
      </c>
      <c r="T61" s="52"/>
      <c r="U61" s="52"/>
      <c r="V61" s="52">
        <v>10</v>
      </c>
      <c r="W61" s="51">
        <f t="shared" si="56"/>
        <v>1</v>
      </c>
      <c r="X61" s="52">
        <v>20</v>
      </c>
      <c r="Y61" s="52">
        <v>20</v>
      </c>
      <c r="Z61" s="47"/>
      <c r="AA61" s="47"/>
      <c r="AB61" s="47"/>
      <c r="AC61" s="47"/>
      <c r="AD61" s="47"/>
      <c r="AE61" s="47"/>
      <c r="AF61" s="47"/>
      <c r="AG61" s="47"/>
      <c r="AH61" s="47"/>
      <c r="AL61" s="54"/>
    </row>
    <row r="62" spans="1:118" ht="24.6" customHeight="1" x14ac:dyDescent="0.25">
      <c r="A62" s="26"/>
      <c r="B62" s="26"/>
      <c r="C62" s="47" t="s">
        <v>87</v>
      </c>
      <c r="D62" s="48" t="s">
        <v>40</v>
      </c>
      <c r="E62" s="52">
        <v>20</v>
      </c>
      <c r="F62" s="52">
        <v>0</v>
      </c>
      <c r="G62" s="49">
        <f>E62</f>
        <v>20</v>
      </c>
      <c r="H62" s="50">
        <v>0</v>
      </c>
      <c r="I62" s="49">
        <v>0</v>
      </c>
      <c r="J62" s="50">
        <f t="shared" si="46"/>
        <v>0</v>
      </c>
      <c r="K62" s="84" t="s">
        <v>178</v>
      </c>
      <c r="L62" s="47"/>
      <c r="M62" s="47"/>
      <c r="N62" s="47"/>
      <c r="O62" s="47"/>
      <c r="P62" s="47"/>
      <c r="Q62" s="52">
        <v>20</v>
      </c>
      <c r="R62" s="51">
        <f t="shared" ref="R62:R63" si="57">(Q62*$F62)/$E62</f>
        <v>0</v>
      </c>
      <c r="S62" s="47">
        <v>20</v>
      </c>
      <c r="T62" s="47">
        <v>20</v>
      </c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L62" s="54"/>
    </row>
    <row r="63" spans="1:118" ht="18" customHeight="1" x14ac:dyDescent="0.25">
      <c r="A63" s="130" t="s">
        <v>132</v>
      </c>
      <c r="B63" s="131"/>
      <c r="C63" s="131"/>
      <c r="D63" s="132"/>
      <c r="E63" s="52">
        <f>SUM(E60:E62)</f>
        <v>70</v>
      </c>
      <c r="F63" s="52">
        <f t="shared" ref="F63:J63" si="58">SUM(F60:F62)</f>
        <v>4</v>
      </c>
      <c r="G63" s="52">
        <f t="shared" si="58"/>
        <v>70</v>
      </c>
      <c r="H63" s="70">
        <f t="shared" si="58"/>
        <v>2</v>
      </c>
      <c r="I63" s="52">
        <f t="shared" si="58"/>
        <v>50</v>
      </c>
      <c r="J63" s="70">
        <f t="shared" si="58"/>
        <v>2</v>
      </c>
      <c r="K63" s="70"/>
      <c r="L63" s="52">
        <f>SUM(L60:L60)</f>
        <v>0</v>
      </c>
      <c r="M63" s="51">
        <f t="shared" ref="M63" si="59">(L63*$F63)/$E63</f>
        <v>0</v>
      </c>
      <c r="N63" s="52"/>
      <c r="O63" s="52"/>
      <c r="P63" s="52"/>
      <c r="Q63" s="52">
        <f>SUM(Q60:Q62)</f>
        <v>40</v>
      </c>
      <c r="R63" s="51">
        <f t="shared" si="57"/>
        <v>2.2857142857142856</v>
      </c>
      <c r="S63" s="52"/>
      <c r="T63" s="52"/>
      <c r="U63" s="52"/>
      <c r="V63" s="52">
        <f>SUM(V60:V62)</f>
        <v>30</v>
      </c>
      <c r="W63" s="51">
        <f t="shared" ref="W63" si="60">(V63*$F63)/$E63</f>
        <v>1.7142857142857142</v>
      </c>
      <c r="X63" s="52"/>
      <c r="Y63" s="52"/>
      <c r="Z63" s="52"/>
      <c r="AA63" s="47"/>
      <c r="AB63" s="47"/>
      <c r="AC63" s="47"/>
      <c r="AD63" s="47"/>
      <c r="AE63" s="47"/>
      <c r="AF63" s="47"/>
      <c r="AG63" s="47"/>
      <c r="AH63" s="47"/>
      <c r="AL63" s="4"/>
    </row>
    <row r="64" spans="1:118" ht="20.45" customHeight="1" x14ac:dyDescent="0.25">
      <c r="A64" s="127" t="s">
        <v>119</v>
      </c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9"/>
      <c r="AL64" s="4"/>
    </row>
    <row r="65" spans="1:38" ht="35.450000000000003" customHeight="1" x14ac:dyDescent="0.25">
      <c r="A65" s="26">
        <v>10</v>
      </c>
      <c r="B65" s="29"/>
      <c r="C65" s="47" t="s">
        <v>155</v>
      </c>
      <c r="D65" s="47" t="s">
        <v>41</v>
      </c>
      <c r="E65" s="47">
        <v>75</v>
      </c>
      <c r="F65" s="47">
        <v>3</v>
      </c>
      <c r="G65" s="49">
        <v>10</v>
      </c>
      <c r="H65" s="50">
        <f>(G65*1)/25</f>
        <v>0.4</v>
      </c>
      <c r="I65" s="49">
        <f>E65-G65</f>
        <v>65</v>
      </c>
      <c r="J65" s="50">
        <f>(I65*1)/25</f>
        <v>2.6</v>
      </c>
      <c r="K65" s="27" t="s">
        <v>17</v>
      </c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>
        <f>E65</f>
        <v>75</v>
      </c>
      <c r="AF65" s="51">
        <f t="shared" ref="AF65" si="61">(AE65*$F65)/$E65</f>
        <v>3</v>
      </c>
      <c r="AG65" s="47"/>
      <c r="AH65" s="47"/>
      <c r="AL65" s="25"/>
    </row>
    <row r="66" spans="1:38" ht="23.25" customHeight="1" x14ac:dyDescent="0.25">
      <c r="A66" s="127" t="s">
        <v>124</v>
      </c>
      <c r="B66" s="128"/>
      <c r="C66" s="128"/>
      <c r="D66" s="129"/>
      <c r="E66" s="52">
        <f>SUM(E58,E65)</f>
        <v>145</v>
      </c>
      <c r="F66" s="52">
        <f t="shared" ref="F66:J66" si="62">SUM(F58,F65)</f>
        <v>7</v>
      </c>
      <c r="G66" s="52">
        <f t="shared" si="62"/>
        <v>80</v>
      </c>
      <c r="H66" s="70">
        <f t="shared" si="62"/>
        <v>2.4</v>
      </c>
      <c r="I66" s="52">
        <f t="shared" si="62"/>
        <v>115</v>
      </c>
      <c r="J66" s="70">
        <f t="shared" si="62"/>
        <v>4.5999999999999996</v>
      </c>
      <c r="K66" s="70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47"/>
      <c r="AB66" s="47"/>
      <c r="AC66" s="47"/>
      <c r="AD66" s="47"/>
      <c r="AE66" s="47"/>
      <c r="AF66" s="47"/>
      <c r="AG66" s="47"/>
      <c r="AH66" s="47"/>
      <c r="AL66" s="4"/>
    </row>
    <row r="67" spans="1:38" ht="15" customHeight="1" x14ac:dyDescent="0.25">
      <c r="A67" s="130" t="s">
        <v>42</v>
      </c>
      <c r="B67" s="131"/>
      <c r="C67" s="131"/>
      <c r="D67" s="132"/>
      <c r="E67" s="47">
        <f t="shared" ref="E67:J67" si="63">SUM(E45,E49,E52,E58,E65)</f>
        <v>455</v>
      </c>
      <c r="F67" s="68">
        <f t="shared" si="63"/>
        <v>30</v>
      </c>
      <c r="G67" s="47">
        <f t="shared" si="63"/>
        <v>390</v>
      </c>
      <c r="H67" s="68">
        <f t="shared" si="63"/>
        <v>14.6</v>
      </c>
      <c r="I67" s="47">
        <f t="shared" si="63"/>
        <v>385</v>
      </c>
      <c r="J67" s="68">
        <f t="shared" si="63"/>
        <v>15.4</v>
      </c>
      <c r="K67" s="68"/>
      <c r="L67" s="47">
        <f>SUM(L45,L49,L52,L58,L65)</f>
        <v>55</v>
      </c>
      <c r="M67" s="51">
        <f t="shared" ref="M67" si="64">(L67*$F67)/$E67</f>
        <v>3.6263736263736264</v>
      </c>
      <c r="N67" s="47"/>
      <c r="O67" s="47"/>
      <c r="P67" s="47"/>
      <c r="Q67" s="47">
        <f>SUM(Q45,Q49,Q52,Q58,Q65)</f>
        <v>200</v>
      </c>
      <c r="R67" s="51">
        <f t="shared" ref="R67" si="65">(Q67*$F67)/$E67</f>
        <v>13.186813186813186</v>
      </c>
      <c r="S67" s="47"/>
      <c r="T67" s="47"/>
      <c r="U67" s="47"/>
      <c r="V67" s="47">
        <f>SUM(V45,V49,V52,V58,V65)</f>
        <v>125</v>
      </c>
      <c r="W67" s="51">
        <f t="shared" ref="W67" si="66">(V67*$F67)/$E67</f>
        <v>8.2417582417582409</v>
      </c>
      <c r="X67" s="47"/>
      <c r="Y67" s="47"/>
      <c r="Z67" s="47"/>
      <c r="AA67" s="47"/>
      <c r="AB67" s="47"/>
      <c r="AC67" s="47"/>
      <c r="AD67" s="47"/>
      <c r="AE67" s="47">
        <f>SUM(AE45,AE49,AE52,AE58,AE65)</f>
        <v>75</v>
      </c>
      <c r="AF67" s="51">
        <f t="shared" ref="AF67" si="67">(AE67*$F67)/$E67</f>
        <v>4.9450549450549453</v>
      </c>
      <c r="AG67" s="47"/>
      <c r="AH67" s="47"/>
      <c r="AL67" s="4"/>
    </row>
    <row r="68" spans="1:38" ht="4.5" customHeight="1" x14ac:dyDescent="0.25">
      <c r="A68" s="145" t="s">
        <v>186</v>
      </c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7"/>
      <c r="AL68" s="4"/>
    </row>
    <row r="69" spans="1:38" ht="25.5" customHeight="1" x14ac:dyDescent="0.25">
      <c r="A69" s="148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50"/>
      <c r="AL69" s="4"/>
    </row>
    <row r="70" spans="1:38" ht="25.5" customHeight="1" x14ac:dyDescent="0.25">
      <c r="A70" s="136" t="s">
        <v>3</v>
      </c>
      <c r="B70" s="63"/>
      <c r="C70" s="136" t="s">
        <v>4</v>
      </c>
      <c r="D70" s="136" t="s">
        <v>5</v>
      </c>
      <c r="E70" s="130" t="s">
        <v>0</v>
      </c>
      <c r="F70" s="132"/>
      <c r="G70" s="133" t="s">
        <v>43</v>
      </c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5"/>
      <c r="AL70" s="166"/>
    </row>
    <row r="71" spans="1:38" ht="39.75" customHeight="1" x14ac:dyDescent="0.25">
      <c r="A71" s="137"/>
      <c r="B71" s="64"/>
      <c r="C71" s="137"/>
      <c r="D71" s="137"/>
      <c r="E71" s="139" t="s">
        <v>31</v>
      </c>
      <c r="F71" s="139" t="s">
        <v>7</v>
      </c>
      <c r="G71" s="139" t="s">
        <v>125</v>
      </c>
      <c r="H71" s="142" t="s">
        <v>7</v>
      </c>
      <c r="I71" s="139" t="s">
        <v>126</v>
      </c>
      <c r="J71" s="142" t="s">
        <v>7</v>
      </c>
      <c r="K71" s="142" t="s">
        <v>151</v>
      </c>
      <c r="L71" s="133" t="s">
        <v>121</v>
      </c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5"/>
      <c r="AA71" s="133" t="s">
        <v>2</v>
      </c>
      <c r="AB71" s="134"/>
      <c r="AC71" s="134"/>
      <c r="AD71" s="134"/>
      <c r="AE71" s="134"/>
      <c r="AF71" s="134"/>
      <c r="AG71" s="134"/>
      <c r="AH71" s="135"/>
      <c r="AL71" s="166"/>
    </row>
    <row r="72" spans="1:38" ht="38.25" customHeight="1" x14ac:dyDescent="0.25">
      <c r="A72" s="137"/>
      <c r="B72" s="64"/>
      <c r="C72" s="137"/>
      <c r="D72" s="137"/>
      <c r="E72" s="140"/>
      <c r="F72" s="140"/>
      <c r="G72" s="140"/>
      <c r="H72" s="143"/>
      <c r="I72" s="140"/>
      <c r="J72" s="143"/>
      <c r="K72" s="143"/>
      <c r="L72" s="133" t="s">
        <v>359</v>
      </c>
      <c r="M72" s="134"/>
      <c r="N72" s="134"/>
      <c r="O72" s="134"/>
      <c r="P72" s="135"/>
      <c r="Q72" s="133" t="s">
        <v>8</v>
      </c>
      <c r="R72" s="134"/>
      <c r="S72" s="134"/>
      <c r="T72" s="134"/>
      <c r="U72" s="135"/>
      <c r="V72" s="133" t="s">
        <v>148</v>
      </c>
      <c r="W72" s="134"/>
      <c r="X72" s="134"/>
      <c r="Y72" s="134"/>
      <c r="Z72" s="135"/>
      <c r="AA72" s="133" t="s">
        <v>9</v>
      </c>
      <c r="AB72" s="134"/>
      <c r="AC72" s="134"/>
      <c r="AD72" s="135"/>
      <c r="AE72" s="133" t="s">
        <v>10</v>
      </c>
      <c r="AF72" s="134"/>
      <c r="AG72" s="134"/>
      <c r="AH72" s="135"/>
      <c r="AL72" s="166"/>
    </row>
    <row r="73" spans="1:38" ht="41.45" customHeight="1" x14ac:dyDescent="0.25">
      <c r="A73" s="138"/>
      <c r="B73" s="65"/>
      <c r="C73" s="138"/>
      <c r="D73" s="138"/>
      <c r="E73" s="141"/>
      <c r="F73" s="141"/>
      <c r="G73" s="141"/>
      <c r="H73" s="144"/>
      <c r="I73" s="141"/>
      <c r="J73" s="144"/>
      <c r="K73" s="144"/>
      <c r="L73" s="26" t="s">
        <v>11</v>
      </c>
      <c r="M73" s="66" t="s">
        <v>7</v>
      </c>
      <c r="N73" s="66" t="s">
        <v>12</v>
      </c>
      <c r="O73" s="26" t="s">
        <v>13</v>
      </c>
      <c r="P73" s="26" t="s">
        <v>149</v>
      </c>
      <c r="Q73" s="26" t="s">
        <v>11</v>
      </c>
      <c r="R73" s="66" t="s">
        <v>7</v>
      </c>
      <c r="S73" s="66" t="s">
        <v>12</v>
      </c>
      <c r="T73" s="26" t="s">
        <v>13</v>
      </c>
      <c r="U73" s="26" t="s">
        <v>149</v>
      </c>
      <c r="V73" s="26" t="s">
        <v>11</v>
      </c>
      <c r="W73" s="66" t="s">
        <v>7</v>
      </c>
      <c r="X73" s="66" t="s">
        <v>12</v>
      </c>
      <c r="Y73" s="26" t="s">
        <v>13</v>
      </c>
      <c r="Z73" s="26" t="s">
        <v>149</v>
      </c>
      <c r="AA73" s="26" t="s">
        <v>11</v>
      </c>
      <c r="AB73" s="66" t="s">
        <v>7</v>
      </c>
      <c r="AC73" s="66" t="s">
        <v>12</v>
      </c>
      <c r="AD73" s="26" t="s">
        <v>13</v>
      </c>
      <c r="AE73" s="26" t="s">
        <v>11</v>
      </c>
      <c r="AF73" s="66" t="s">
        <v>7</v>
      </c>
      <c r="AG73" s="66" t="s">
        <v>12</v>
      </c>
      <c r="AH73" s="26" t="s">
        <v>13</v>
      </c>
      <c r="AL73" s="166"/>
    </row>
    <row r="74" spans="1:38" ht="19.149999999999999" customHeight="1" x14ac:dyDescent="0.25">
      <c r="A74" s="133" t="s">
        <v>14</v>
      </c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5"/>
      <c r="AL74" s="4"/>
    </row>
    <row r="75" spans="1:38" ht="58.15" customHeight="1" x14ac:dyDescent="0.25">
      <c r="A75" s="67">
        <v>1</v>
      </c>
      <c r="B75" s="26"/>
      <c r="C75" s="48" t="s">
        <v>111</v>
      </c>
      <c r="D75" s="47" t="s">
        <v>46</v>
      </c>
      <c r="E75" s="47">
        <v>75</v>
      </c>
      <c r="F75" s="47">
        <v>5</v>
      </c>
      <c r="G75" s="49">
        <f>E75</f>
        <v>75</v>
      </c>
      <c r="H75" s="50">
        <f t="shared" ref="H75:H83" si="68">(G75*1)/25</f>
        <v>3</v>
      </c>
      <c r="I75" s="49">
        <f>(F75*25)-G75</f>
        <v>50</v>
      </c>
      <c r="J75" s="50">
        <f t="shared" ref="J75:J83" si="69">(I75*1)/25</f>
        <v>2</v>
      </c>
      <c r="K75" s="27" t="s">
        <v>20</v>
      </c>
      <c r="L75" s="47">
        <v>20</v>
      </c>
      <c r="M75" s="51">
        <f t="shared" ref="M75:M77" si="70">(L75*$F75)/$E75</f>
        <v>1.3333333333333333</v>
      </c>
      <c r="N75" s="47">
        <v>40</v>
      </c>
      <c r="O75" s="47"/>
      <c r="P75" s="47"/>
      <c r="Q75" s="47">
        <v>45</v>
      </c>
      <c r="R75" s="51">
        <f t="shared" ref="R75:R77" si="71">(Q75*$F75)/$E75</f>
        <v>3</v>
      </c>
      <c r="S75" s="47">
        <v>10</v>
      </c>
      <c r="T75" s="47"/>
      <c r="U75" s="47"/>
      <c r="V75" s="47">
        <v>10</v>
      </c>
      <c r="W75" s="51">
        <f t="shared" ref="W75:W77" si="72">(V75*$F75)/$E75</f>
        <v>0.66666666666666663</v>
      </c>
      <c r="X75" s="47">
        <v>20</v>
      </c>
      <c r="Y75" s="47">
        <v>40</v>
      </c>
      <c r="Z75" s="47"/>
      <c r="AA75" s="47"/>
      <c r="AB75" s="47"/>
      <c r="AC75" s="47"/>
      <c r="AD75" s="47"/>
      <c r="AE75" s="47"/>
      <c r="AF75" s="47"/>
      <c r="AG75" s="47"/>
      <c r="AH75" s="47"/>
      <c r="AL75" s="25"/>
    </row>
    <row r="76" spans="1:38" ht="33" customHeight="1" x14ac:dyDescent="0.25">
      <c r="A76" s="67">
        <v>2</v>
      </c>
      <c r="B76" s="26"/>
      <c r="C76" s="48" t="s">
        <v>110</v>
      </c>
      <c r="D76" s="47" t="s">
        <v>35</v>
      </c>
      <c r="E76" s="47">
        <v>20</v>
      </c>
      <c r="F76" s="47">
        <v>1</v>
      </c>
      <c r="G76" s="49">
        <f>E76</f>
        <v>20</v>
      </c>
      <c r="H76" s="50">
        <f t="shared" si="68"/>
        <v>0.8</v>
      </c>
      <c r="I76" s="49">
        <f>(F76*25)-G76</f>
        <v>5</v>
      </c>
      <c r="J76" s="50">
        <f>(I76*1)/25</f>
        <v>0.2</v>
      </c>
      <c r="K76" s="27" t="s">
        <v>17</v>
      </c>
      <c r="L76" s="47">
        <v>5</v>
      </c>
      <c r="M76" s="51">
        <f t="shared" si="70"/>
        <v>0.25</v>
      </c>
      <c r="N76" s="47">
        <v>40</v>
      </c>
      <c r="O76" s="47"/>
      <c r="P76" s="47"/>
      <c r="Q76" s="47">
        <v>10</v>
      </c>
      <c r="R76" s="51">
        <f t="shared" si="71"/>
        <v>0.5</v>
      </c>
      <c r="S76" s="47">
        <v>10</v>
      </c>
      <c r="T76" s="47"/>
      <c r="U76" s="47"/>
      <c r="V76" s="47">
        <v>5</v>
      </c>
      <c r="W76" s="51">
        <f t="shared" si="72"/>
        <v>0.25</v>
      </c>
      <c r="X76" s="47">
        <v>20</v>
      </c>
      <c r="Y76" s="47">
        <v>40</v>
      </c>
      <c r="Z76" s="47"/>
      <c r="AA76" s="47"/>
      <c r="AB76" s="47"/>
      <c r="AC76" s="47"/>
      <c r="AD76" s="47"/>
      <c r="AE76" s="47"/>
      <c r="AF76" s="47"/>
      <c r="AG76" s="47"/>
      <c r="AH76" s="47"/>
      <c r="AL76" s="25"/>
    </row>
    <row r="77" spans="1:38" ht="15" customHeight="1" x14ac:dyDescent="0.25">
      <c r="A77" s="130" t="s">
        <v>112</v>
      </c>
      <c r="B77" s="131"/>
      <c r="C77" s="131"/>
      <c r="D77" s="132"/>
      <c r="E77" s="47">
        <f t="shared" ref="E77:J77" si="73">SUM(E75:E76)</f>
        <v>95</v>
      </c>
      <c r="F77" s="47">
        <f t="shared" si="73"/>
        <v>6</v>
      </c>
      <c r="G77" s="47">
        <f t="shared" si="73"/>
        <v>95</v>
      </c>
      <c r="H77" s="68">
        <f t="shared" si="73"/>
        <v>3.8</v>
      </c>
      <c r="I77" s="47">
        <f t="shared" si="73"/>
        <v>55</v>
      </c>
      <c r="J77" s="68">
        <f t="shared" si="73"/>
        <v>2.2000000000000002</v>
      </c>
      <c r="K77" s="68"/>
      <c r="L77" s="47">
        <f>SUM(L75:L76)</f>
        <v>25</v>
      </c>
      <c r="M77" s="51">
        <f t="shared" si="70"/>
        <v>1.5789473684210527</v>
      </c>
      <c r="N77" s="47"/>
      <c r="O77" s="47"/>
      <c r="P77" s="47"/>
      <c r="Q77" s="47">
        <f>SUM(Q75:Q76)</f>
        <v>55</v>
      </c>
      <c r="R77" s="51">
        <f t="shared" si="71"/>
        <v>3.4736842105263159</v>
      </c>
      <c r="S77" s="47"/>
      <c r="T77" s="47"/>
      <c r="U77" s="47"/>
      <c r="V77" s="47">
        <f>SUM(V75:V76)</f>
        <v>15</v>
      </c>
      <c r="W77" s="51">
        <f t="shared" si="72"/>
        <v>0.94736842105263153</v>
      </c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L77" s="4"/>
    </row>
    <row r="78" spans="1:38" ht="24" customHeight="1" x14ac:dyDescent="0.25">
      <c r="A78" s="133" t="s">
        <v>23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5"/>
      <c r="AJ78" s="18"/>
      <c r="AL78" s="4"/>
    </row>
    <row r="79" spans="1:38" ht="28.15" customHeight="1" x14ac:dyDescent="0.25">
      <c r="A79" s="67">
        <v>3</v>
      </c>
      <c r="B79" s="29"/>
      <c r="C79" s="47" t="s">
        <v>49</v>
      </c>
      <c r="D79" s="47" t="s">
        <v>50</v>
      </c>
      <c r="E79" s="47">
        <v>80</v>
      </c>
      <c r="F79" s="47">
        <v>6</v>
      </c>
      <c r="G79" s="49">
        <f>E79</f>
        <v>80</v>
      </c>
      <c r="H79" s="50">
        <f t="shared" si="68"/>
        <v>3.2</v>
      </c>
      <c r="I79" s="49">
        <f>(F79*25)-G79</f>
        <v>70</v>
      </c>
      <c r="J79" s="50">
        <f t="shared" si="69"/>
        <v>2.8</v>
      </c>
      <c r="K79" s="27" t="s">
        <v>20</v>
      </c>
      <c r="L79" s="47">
        <v>20</v>
      </c>
      <c r="M79" s="51">
        <f t="shared" ref="M79:M80" si="74">(L79*$F79)/$E79</f>
        <v>1.5</v>
      </c>
      <c r="N79" s="47">
        <v>40</v>
      </c>
      <c r="O79" s="47"/>
      <c r="P79" s="47"/>
      <c r="Q79" s="47">
        <v>30</v>
      </c>
      <c r="R79" s="51">
        <f t="shared" ref="R79:R80" si="75">(Q79*$F79)/$E79</f>
        <v>2.25</v>
      </c>
      <c r="S79" s="47">
        <v>10</v>
      </c>
      <c r="T79" s="47"/>
      <c r="U79" s="47"/>
      <c r="V79" s="47">
        <v>30</v>
      </c>
      <c r="W79" s="51">
        <f t="shared" ref="W79:W80" si="76">(V79*$F79)/$E79</f>
        <v>2.25</v>
      </c>
      <c r="X79" s="47">
        <v>20</v>
      </c>
      <c r="Y79" s="47">
        <v>40</v>
      </c>
      <c r="Z79" s="47"/>
      <c r="AA79" s="47"/>
      <c r="AB79" s="47"/>
      <c r="AC79" s="47"/>
      <c r="AD79" s="47"/>
      <c r="AE79" s="47"/>
      <c r="AF79" s="47"/>
      <c r="AG79" s="47"/>
      <c r="AH79" s="47"/>
      <c r="AL79" s="25"/>
    </row>
    <row r="80" spans="1:38" ht="15" customHeight="1" x14ac:dyDescent="0.25">
      <c r="A80" s="130" t="s">
        <v>113</v>
      </c>
      <c r="B80" s="131"/>
      <c r="C80" s="131"/>
      <c r="D80" s="132"/>
      <c r="E80" s="52">
        <f t="shared" ref="E80:L80" si="77">SUM(E79)</f>
        <v>80</v>
      </c>
      <c r="F80" s="52">
        <f t="shared" si="77"/>
        <v>6</v>
      </c>
      <c r="G80" s="52">
        <f t="shared" si="77"/>
        <v>80</v>
      </c>
      <c r="H80" s="70">
        <f t="shared" si="77"/>
        <v>3.2</v>
      </c>
      <c r="I80" s="52">
        <f t="shared" si="77"/>
        <v>70</v>
      </c>
      <c r="J80" s="70">
        <f t="shared" si="77"/>
        <v>2.8</v>
      </c>
      <c r="K80" s="70"/>
      <c r="L80" s="52">
        <f t="shared" si="77"/>
        <v>20</v>
      </c>
      <c r="M80" s="51">
        <f t="shared" si="74"/>
        <v>1.5</v>
      </c>
      <c r="N80" s="52"/>
      <c r="O80" s="52"/>
      <c r="P80" s="52"/>
      <c r="Q80" s="52">
        <f>SUM(Q79)</f>
        <v>30</v>
      </c>
      <c r="R80" s="51">
        <f t="shared" si="75"/>
        <v>2.25</v>
      </c>
      <c r="S80" s="52"/>
      <c r="T80" s="52"/>
      <c r="U80" s="52"/>
      <c r="V80" s="52">
        <f>SUM(V79)</f>
        <v>30</v>
      </c>
      <c r="W80" s="51">
        <f t="shared" si="76"/>
        <v>2.25</v>
      </c>
      <c r="X80" s="52"/>
      <c r="Y80" s="52"/>
      <c r="Z80" s="52"/>
      <c r="AA80" s="47"/>
      <c r="AB80" s="47"/>
      <c r="AC80" s="47"/>
      <c r="AD80" s="47"/>
      <c r="AE80" s="47"/>
      <c r="AF80" s="47"/>
      <c r="AG80" s="47"/>
      <c r="AH80" s="47"/>
      <c r="AL80" s="4"/>
    </row>
    <row r="81" spans="1:118" ht="38.25" customHeight="1" x14ac:dyDescent="0.25">
      <c r="A81" s="133" t="s">
        <v>100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5"/>
      <c r="AL81" s="4"/>
    </row>
    <row r="82" spans="1:118" ht="48" customHeight="1" x14ac:dyDescent="0.25">
      <c r="A82" s="67">
        <v>4</v>
      </c>
      <c r="B82" s="26"/>
      <c r="C82" s="47" t="s">
        <v>194</v>
      </c>
      <c r="D82" s="47" t="s">
        <v>51</v>
      </c>
      <c r="E82" s="47">
        <v>30</v>
      </c>
      <c r="F82" s="47">
        <v>3</v>
      </c>
      <c r="G82" s="49">
        <f>E82</f>
        <v>30</v>
      </c>
      <c r="H82" s="50">
        <f t="shared" si="68"/>
        <v>1.2</v>
      </c>
      <c r="I82" s="49">
        <f>(F82*25)-G82</f>
        <v>45</v>
      </c>
      <c r="J82" s="50">
        <f t="shared" si="69"/>
        <v>1.8</v>
      </c>
      <c r="K82" s="27" t="s">
        <v>17</v>
      </c>
      <c r="L82" s="47">
        <v>10</v>
      </c>
      <c r="M82" s="51">
        <f t="shared" ref="M82:M83" si="78">(L82*$F82)/$E82</f>
        <v>1</v>
      </c>
      <c r="N82" s="47">
        <v>40</v>
      </c>
      <c r="O82" s="47"/>
      <c r="P82" s="47"/>
      <c r="Q82" s="47">
        <v>20</v>
      </c>
      <c r="R82" s="51">
        <f t="shared" ref="R82:R84" si="79">(Q82*$F82)/$E82</f>
        <v>2</v>
      </c>
      <c r="S82" s="47">
        <v>10</v>
      </c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L82" s="25"/>
    </row>
    <row r="83" spans="1:118" ht="40.5" customHeight="1" x14ac:dyDescent="0.25">
      <c r="A83" s="67">
        <v>5</v>
      </c>
      <c r="B83" s="29"/>
      <c r="C83" s="47" t="s">
        <v>52</v>
      </c>
      <c r="D83" s="47" t="s">
        <v>181</v>
      </c>
      <c r="E83" s="47">
        <v>50</v>
      </c>
      <c r="F83" s="47">
        <v>5</v>
      </c>
      <c r="G83" s="49">
        <f>E83</f>
        <v>50</v>
      </c>
      <c r="H83" s="50">
        <f t="shared" si="68"/>
        <v>2</v>
      </c>
      <c r="I83" s="49">
        <f>(F83*25)-G83</f>
        <v>75</v>
      </c>
      <c r="J83" s="50">
        <f t="shared" si="69"/>
        <v>3</v>
      </c>
      <c r="K83" s="27" t="s">
        <v>20</v>
      </c>
      <c r="L83" s="47">
        <v>20</v>
      </c>
      <c r="M83" s="51">
        <f t="shared" si="78"/>
        <v>2</v>
      </c>
      <c r="N83" s="47">
        <v>40</v>
      </c>
      <c r="O83" s="47"/>
      <c r="P83" s="47"/>
      <c r="Q83" s="47">
        <v>20</v>
      </c>
      <c r="R83" s="51">
        <f t="shared" si="79"/>
        <v>2</v>
      </c>
      <c r="S83" s="47">
        <v>10</v>
      </c>
      <c r="T83" s="47"/>
      <c r="U83" s="47"/>
      <c r="V83" s="47">
        <v>10</v>
      </c>
      <c r="W83" s="51">
        <f t="shared" ref="W83" si="80">(V83*$F83)/$E83</f>
        <v>1</v>
      </c>
      <c r="X83" s="47">
        <v>20</v>
      </c>
      <c r="Y83" s="47">
        <v>20</v>
      </c>
      <c r="Z83" s="47"/>
      <c r="AA83" s="47"/>
      <c r="AB83" s="47"/>
      <c r="AC83" s="47"/>
      <c r="AD83" s="47"/>
      <c r="AE83" s="47"/>
      <c r="AF83" s="47"/>
      <c r="AG83" s="47"/>
      <c r="AH83" s="47"/>
      <c r="AL83" s="25"/>
    </row>
    <row r="84" spans="1:118" ht="31.9" customHeight="1" x14ac:dyDescent="0.25">
      <c r="A84" s="67"/>
      <c r="B84" s="29"/>
      <c r="C84" s="47" t="s">
        <v>154</v>
      </c>
      <c r="D84" s="47" t="s">
        <v>158</v>
      </c>
      <c r="E84" s="52">
        <v>20</v>
      </c>
      <c r="F84" s="52">
        <v>2</v>
      </c>
      <c r="G84" s="49">
        <f>E84</f>
        <v>20</v>
      </c>
      <c r="H84" s="50">
        <f t="shared" ref="H84" si="81">(G84*1)/25</f>
        <v>0.8</v>
      </c>
      <c r="I84" s="49">
        <f>(F84*25)-G84</f>
        <v>30</v>
      </c>
      <c r="J84" s="50">
        <f t="shared" ref="J84" si="82">(I84*1)/25</f>
        <v>1.2</v>
      </c>
      <c r="K84" s="27" t="s">
        <v>17</v>
      </c>
      <c r="L84" s="47"/>
      <c r="M84" s="47"/>
      <c r="N84" s="47"/>
      <c r="O84" s="47"/>
      <c r="P84" s="47"/>
      <c r="Q84" s="47">
        <v>20</v>
      </c>
      <c r="R84" s="51">
        <f t="shared" si="79"/>
        <v>2</v>
      </c>
      <c r="S84" s="47">
        <v>10</v>
      </c>
      <c r="T84" s="47">
        <v>40</v>
      </c>
      <c r="U84" s="47"/>
      <c r="V84" s="47"/>
      <c r="W84" s="51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L84" s="25"/>
    </row>
    <row r="85" spans="1:118" ht="58.9" customHeight="1" x14ac:dyDescent="0.25">
      <c r="A85" s="26">
        <v>6</v>
      </c>
      <c r="B85" s="26"/>
      <c r="C85" s="48" t="s">
        <v>203</v>
      </c>
      <c r="D85" s="47" t="s">
        <v>38</v>
      </c>
      <c r="E85" s="52">
        <v>30</v>
      </c>
      <c r="F85" s="70">
        <v>1</v>
      </c>
      <c r="G85" s="49">
        <f>E85</f>
        <v>30</v>
      </c>
      <c r="H85" s="50">
        <f>(G85*1)/30</f>
        <v>1</v>
      </c>
      <c r="I85" s="49">
        <f>(F85*30)-G85</f>
        <v>0</v>
      </c>
      <c r="J85" s="50">
        <f>(I85*1)/30</f>
        <v>0</v>
      </c>
      <c r="K85" s="27" t="s">
        <v>178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>
        <v>30</v>
      </c>
      <c r="W85" s="51">
        <f t="shared" ref="W85:W86" si="83">(V85*$F85)/$E85</f>
        <v>1</v>
      </c>
      <c r="X85" s="47">
        <v>20</v>
      </c>
      <c r="Y85" s="47">
        <v>40</v>
      </c>
      <c r="Z85" s="47"/>
      <c r="AA85" s="47"/>
      <c r="AB85" s="47"/>
      <c r="AC85" s="47"/>
      <c r="AD85" s="47"/>
      <c r="AE85" s="47"/>
      <c r="AF85" s="47"/>
      <c r="AG85" s="47"/>
      <c r="AH85" s="47"/>
      <c r="AL85" s="25"/>
    </row>
    <row r="86" spans="1:118" s="6" customFormat="1" ht="18" customHeight="1" x14ac:dyDescent="0.25">
      <c r="A86" s="130" t="s">
        <v>114</v>
      </c>
      <c r="B86" s="131"/>
      <c r="C86" s="131"/>
      <c r="D86" s="132"/>
      <c r="E86" s="52">
        <f>SUM(E82:E85)</f>
        <v>130</v>
      </c>
      <c r="F86" s="52">
        <f t="shared" ref="F86:L86" si="84">SUM(F82:F85)</f>
        <v>11</v>
      </c>
      <c r="G86" s="52">
        <f t="shared" si="84"/>
        <v>130</v>
      </c>
      <c r="H86" s="70">
        <f t="shared" si="84"/>
        <v>5</v>
      </c>
      <c r="I86" s="52">
        <f t="shared" si="84"/>
        <v>150</v>
      </c>
      <c r="J86" s="70">
        <f t="shared" si="84"/>
        <v>6</v>
      </c>
      <c r="K86" s="70"/>
      <c r="L86" s="52">
        <f t="shared" si="84"/>
        <v>30</v>
      </c>
      <c r="M86" s="51">
        <f t="shared" ref="M86" si="85">(L86*$F86)/$E86</f>
        <v>2.5384615384615383</v>
      </c>
      <c r="N86" s="52"/>
      <c r="O86" s="52"/>
      <c r="P86" s="52"/>
      <c r="Q86" s="52">
        <f>SUM(Q82:Q85)</f>
        <v>60</v>
      </c>
      <c r="R86" s="51">
        <f t="shared" ref="R86" si="86">(Q86*$F86)/$E86</f>
        <v>5.0769230769230766</v>
      </c>
      <c r="S86" s="52"/>
      <c r="T86" s="52"/>
      <c r="U86" s="52"/>
      <c r="V86" s="52">
        <f>SUM(V82:V85)</f>
        <v>40</v>
      </c>
      <c r="W86" s="51">
        <f t="shared" si="83"/>
        <v>3.3846153846153846</v>
      </c>
      <c r="X86" s="52"/>
      <c r="Y86" s="52"/>
      <c r="Z86" s="52"/>
      <c r="AA86" s="47"/>
      <c r="AB86" s="47"/>
      <c r="AC86" s="47"/>
      <c r="AD86" s="47"/>
      <c r="AE86" s="47"/>
      <c r="AF86" s="47"/>
      <c r="AG86" s="47"/>
      <c r="AH86" s="47"/>
      <c r="DM86" s="45"/>
      <c r="DN86" s="45"/>
    </row>
    <row r="87" spans="1:118" ht="15" customHeight="1" x14ac:dyDescent="0.25">
      <c r="A87" s="133" t="s">
        <v>123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5"/>
      <c r="AL87" s="4"/>
    </row>
    <row r="88" spans="1:118" ht="23.45" customHeight="1" x14ac:dyDescent="0.25">
      <c r="A88" s="127" t="s">
        <v>104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9"/>
      <c r="AL88" s="4"/>
    </row>
    <row r="89" spans="1:118" ht="49.5" customHeight="1" x14ac:dyDescent="0.25">
      <c r="A89" s="26">
        <v>7</v>
      </c>
      <c r="B89" s="26"/>
      <c r="C89" s="47" t="s">
        <v>95</v>
      </c>
      <c r="D89" s="47" t="s">
        <v>51</v>
      </c>
      <c r="E89" s="52">
        <v>25</v>
      </c>
      <c r="F89" s="52">
        <v>2</v>
      </c>
      <c r="G89" s="49">
        <f>E89</f>
        <v>25</v>
      </c>
      <c r="H89" s="50">
        <f t="shared" ref="H89" si="87">(G89*1)/25</f>
        <v>1</v>
      </c>
      <c r="I89" s="49">
        <f>(F89*25)-G89</f>
        <v>25</v>
      </c>
      <c r="J89" s="50">
        <f t="shared" ref="J89" si="88">(I89*1)/25</f>
        <v>1</v>
      </c>
      <c r="K89" s="84" t="s">
        <v>178</v>
      </c>
      <c r="L89" s="47"/>
      <c r="M89" s="51"/>
      <c r="N89" s="47"/>
      <c r="O89" s="47"/>
      <c r="P89" s="47"/>
      <c r="Q89" s="47">
        <v>10</v>
      </c>
      <c r="R89" s="51">
        <f t="shared" ref="R89" si="89">(Q89*$F89)/$E89</f>
        <v>0.8</v>
      </c>
      <c r="S89" s="47">
        <v>20</v>
      </c>
      <c r="T89" s="47">
        <v>20</v>
      </c>
      <c r="U89" s="47"/>
      <c r="V89" s="47">
        <v>15</v>
      </c>
      <c r="W89" s="51">
        <f t="shared" ref="W89" si="90">(V89*$F89)/$E89</f>
        <v>1.2</v>
      </c>
      <c r="X89" s="47">
        <v>20</v>
      </c>
      <c r="Y89" s="47">
        <v>20</v>
      </c>
      <c r="Z89" s="52"/>
      <c r="AA89" s="47"/>
      <c r="AB89" s="47"/>
      <c r="AC89" s="47"/>
      <c r="AD89" s="47"/>
      <c r="AE89" s="47"/>
      <c r="AF89" s="47"/>
      <c r="AG89" s="47"/>
      <c r="AH89" s="47"/>
      <c r="AL89" s="25"/>
    </row>
    <row r="90" spans="1:118" ht="37.9" customHeight="1" x14ac:dyDescent="0.25">
      <c r="A90" s="26">
        <v>8</v>
      </c>
      <c r="B90" s="29"/>
      <c r="C90" s="47" t="s">
        <v>36</v>
      </c>
      <c r="D90" s="48" t="s">
        <v>158</v>
      </c>
      <c r="E90" s="52">
        <v>40</v>
      </c>
      <c r="F90" s="52">
        <v>3</v>
      </c>
      <c r="G90" s="49">
        <f>E90</f>
        <v>40</v>
      </c>
      <c r="H90" s="50">
        <f t="shared" ref="H90:H96" si="91">(G90*1)/25</f>
        <v>1.6</v>
      </c>
      <c r="I90" s="49">
        <f>(F90*25)-G90</f>
        <v>35</v>
      </c>
      <c r="J90" s="50">
        <f t="shared" ref="J90:J96" si="92">(I90*1)/25</f>
        <v>1.4</v>
      </c>
      <c r="K90" s="27" t="s">
        <v>17</v>
      </c>
      <c r="L90" s="47">
        <v>10</v>
      </c>
      <c r="M90" s="51">
        <f t="shared" ref="M90" si="93">(L90*$F90)/$E90</f>
        <v>0.75</v>
      </c>
      <c r="N90" s="47">
        <v>20</v>
      </c>
      <c r="O90" s="47"/>
      <c r="P90" s="47"/>
      <c r="Q90" s="47">
        <v>20</v>
      </c>
      <c r="R90" s="51">
        <f t="shared" ref="R90" si="94">(Q90*$F90)/$E90</f>
        <v>1.5</v>
      </c>
      <c r="S90" s="47">
        <v>10</v>
      </c>
      <c r="T90" s="47">
        <v>20</v>
      </c>
      <c r="U90" s="47"/>
      <c r="V90" s="47">
        <v>10</v>
      </c>
      <c r="W90" s="51">
        <f t="shared" ref="W90" si="95">(V90*$F90)/$E90</f>
        <v>0.75</v>
      </c>
      <c r="X90" s="47">
        <v>20</v>
      </c>
      <c r="Y90" s="47">
        <v>20</v>
      </c>
      <c r="Z90" s="47"/>
      <c r="AA90" s="47"/>
      <c r="AB90" s="47"/>
      <c r="AC90" s="47"/>
      <c r="AD90" s="47"/>
      <c r="AE90" s="47"/>
      <c r="AF90" s="47"/>
      <c r="AG90" s="47"/>
      <c r="AH90" s="47"/>
      <c r="AL90" s="54"/>
    </row>
    <row r="91" spans="1:118" ht="49.5" customHeight="1" x14ac:dyDescent="0.25">
      <c r="A91" s="26">
        <v>9</v>
      </c>
      <c r="B91" s="29"/>
      <c r="C91" s="47" t="s">
        <v>179</v>
      </c>
      <c r="D91" s="48" t="s">
        <v>181</v>
      </c>
      <c r="E91" s="52">
        <v>20</v>
      </c>
      <c r="F91" s="52">
        <v>2</v>
      </c>
      <c r="G91" s="49">
        <f>E91</f>
        <v>20</v>
      </c>
      <c r="H91" s="50">
        <f t="shared" si="91"/>
        <v>0.8</v>
      </c>
      <c r="I91" s="49">
        <f>(F91*25)-G91</f>
        <v>30</v>
      </c>
      <c r="J91" s="50">
        <f t="shared" si="92"/>
        <v>1.2</v>
      </c>
      <c r="K91" s="84" t="s">
        <v>178</v>
      </c>
      <c r="L91" s="52"/>
      <c r="M91" s="52"/>
      <c r="N91" s="52"/>
      <c r="O91" s="52"/>
      <c r="P91" s="52"/>
      <c r="Q91" s="47">
        <v>5</v>
      </c>
      <c r="R91" s="51">
        <f t="shared" ref="R91" si="96">(Q91*$F91)/$E91</f>
        <v>0.5</v>
      </c>
      <c r="S91" s="47">
        <v>10</v>
      </c>
      <c r="T91" s="47">
        <v>20</v>
      </c>
      <c r="U91" s="52"/>
      <c r="V91" s="52">
        <v>15</v>
      </c>
      <c r="W91" s="51">
        <f t="shared" ref="W91" si="97">(V91*$F91)/$E91</f>
        <v>1.5</v>
      </c>
      <c r="X91" s="52">
        <v>20</v>
      </c>
      <c r="Y91" s="52">
        <v>20</v>
      </c>
      <c r="Z91" s="52"/>
      <c r="AA91" s="26"/>
      <c r="AB91" s="26"/>
      <c r="AC91" s="26"/>
      <c r="AD91" s="26"/>
      <c r="AE91" s="26"/>
      <c r="AF91" s="26"/>
      <c r="AG91" s="26"/>
      <c r="AH91" s="47"/>
      <c r="AL91" s="54"/>
    </row>
    <row r="92" spans="1:118" ht="32.450000000000003" customHeight="1" x14ac:dyDescent="0.25">
      <c r="A92" s="26">
        <v>10</v>
      </c>
      <c r="B92" s="26"/>
      <c r="C92" s="47" t="s">
        <v>39</v>
      </c>
      <c r="D92" s="48" t="s">
        <v>40</v>
      </c>
      <c r="E92" s="52">
        <v>20</v>
      </c>
      <c r="F92" s="52">
        <v>0</v>
      </c>
      <c r="G92" s="49">
        <f>E92</f>
        <v>20</v>
      </c>
      <c r="H92" s="50">
        <v>0</v>
      </c>
      <c r="I92" s="49">
        <v>0</v>
      </c>
      <c r="J92" s="50">
        <f t="shared" si="92"/>
        <v>0</v>
      </c>
      <c r="K92" s="84" t="s">
        <v>178</v>
      </c>
      <c r="L92" s="47"/>
      <c r="M92" s="47"/>
      <c r="N92" s="47"/>
      <c r="O92" s="47"/>
      <c r="P92" s="47"/>
      <c r="Q92" s="47">
        <v>20</v>
      </c>
      <c r="R92" s="51">
        <f t="shared" ref="R92:R93" si="98">(Q92*$F92)/$E92</f>
        <v>0</v>
      </c>
      <c r="S92" s="47">
        <v>20</v>
      </c>
      <c r="T92" s="47">
        <v>20</v>
      </c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L92" s="54"/>
    </row>
    <row r="93" spans="1:118" ht="16.5" customHeight="1" x14ac:dyDescent="0.25">
      <c r="A93" s="130" t="s">
        <v>130</v>
      </c>
      <c r="B93" s="131"/>
      <c r="C93" s="131"/>
      <c r="D93" s="132"/>
      <c r="E93" s="52">
        <f>SUM(E89:E92)</f>
        <v>105</v>
      </c>
      <c r="F93" s="52">
        <f t="shared" ref="F93:J93" si="99">SUM(F89:F92)</f>
        <v>7</v>
      </c>
      <c r="G93" s="52">
        <f t="shared" si="99"/>
        <v>105</v>
      </c>
      <c r="H93" s="70">
        <f t="shared" si="99"/>
        <v>3.4000000000000004</v>
      </c>
      <c r="I93" s="52">
        <f t="shared" si="99"/>
        <v>90</v>
      </c>
      <c r="J93" s="70">
        <f t="shared" si="99"/>
        <v>3.5999999999999996</v>
      </c>
      <c r="K93" s="70"/>
      <c r="L93" s="52">
        <f>SUM(L89:L91)</f>
        <v>10</v>
      </c>
      <c r="M93" s="51">
        <f t="shared" ref="M93" si="100">(L93*$F93)/$E93</f>
        <v>0.66666666666666663</v>
      </c>
      <c r="N93" s="52"/>
      <c r="O93" s="52"/>
      <c r="P93" s="52"/>
      <c r="Q93" s="52">
        <f>SUM(Q89:Q92)</f>
        <v>55</v>
      </c>
      <c r="R93" s="51">
        <f t="shared" si="98"/>
        <v>3.6666666666666665</v>
      </c>
      <c r="S93" s="52"/>
      <c r="T93" s="52"/>
      <c r="U93" s="52"/>
      <c r="V93" s="52">
        <f>SUM(V89:V92)</f>
        <v>40</v>
      </c>
      <c r="W93" s="51">
        <f t="shared" ref="W93" si="101">(V93*$F93)/$E93</f>
        <v>2.6666666666666665</v>
      </c>
      <c r="X93" s="52"/>
      <c r="Y93" s="52"/>
      <c r="Z93" s="52"/>
      <c r="AA93" s="47"/>
      <c r="AB93" s="47"/>
      <c r="AC93" s="47"/>
      <c r="AD93" s="47"/>
      <c r="AE93" s="47"/>
      <c r="AF93" s="47"/>
      <c r="AG93" s="47"/>
      <c r="AH93" s="47"/>
      <c r="AL93" s="4"/>
    </row>
    <row r="94" spans="1:118" ht="21.6" customHeight="1" x14ac:dyDescent="0.25">
      <c r="A94" s="127" t="s">
        <v>131</v>
      </c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9"/>
      <c r="AL94" s="4"/>
    </row>
    <row r="95" spans="1:118" ht="39.6" customHeight="1" x14ac:dyDescent="0.25">
      <c r="A95" s="26"/>
      <c r="B95" s="26"/>
      <c r="C95" s="47" t="s">
        <v>94</v>
      </c>
      <c r="D95" s="47" t="s">
        <v>51</v>
      </c>
      <c r="E95" s="52">
        <v>25</v>
      </c>
      <c r="F95" s="52">
        <v>2</v>
      </c>
      <c r="G95" s="49">
        <f>E95</f>
        <v>25</v>
      </c>
      <c r="H95" s="50">
        <f t="shared" ref="H95" si="102">(G95*1)/25</f>
        <v>1</v>
      </c>
      <c r="I95" s="49">
        <f>(F95*25)-G95</f>
        <v>25</v>
      </c>
      <c r="J95" s="50">
        <f t="shared" ref="J95" si="103">(I95*1)/25</f>
        <v>1</v>
      </c>
      <c r="K95" s="84" t="s">
        <v>178</v>
      </c>
      <c r="L95" s="47"/>
      <c r="M95" s="51"/>
      <c r="N95" s="47"/>
      <c r="O95" s="47"/>
      <c r="P95" s="47"/>
      <c r="Q95" s="47">
        <v>10</v>
      </c>
      <c r="R95" s="51">
        <f t="shared" ref="R95" si="104">(Q95*$F95)/$E95</f>
        <v>0.8</v>
      </c>
      <c r="S95" s="47">
        <v>20</v>
      </c>
      <c r="T95" s="47">
        <v>20</v>
      </c>
      <c r="U95" s="47"/>
      <c r="V95" s="47">
        <v>15</v>
      </c>
      <c r="W95" s="51">
        <f t="shared" ref="W95" si="105">(V95*$F95)/$E95</f>
        <v>1.2</v>
      </c>
      <c r="X95" s="47">
        <v>20</v>
      </c>
      <c r="Y95" s="47">
        <v>20</v>
      </c>
      <c r="Z95" s="52"/>
      <c r="AA95" s="47"/>
      <c r="AB95" s="47"/>
      <c r="AC95" s="47"/>
      <c r="AD95" s="47"/>
      <c r="AE95" s="47"/>
      <c r="AF95" s="47"/>
      <c r="AG95" s="47"/>
      <c r="AH95" s="47"/>
      <c r="AL95" s="25"/>
    </row>
    <row r="96" spans="1:118" ht="39.6" customHeight="1" x14ac:dyDescent="0.25">
      <c r="A96" s="26"/>
      <c r="B96" s="26"/>
      <c r="C96" s="47" t="s">
        <v>109</v>
      </c>
      <c r="D96" s="48" t="s">
        <v>158</v>
      </c>
      <c r="E96" s="52">
        <v>40</v>
      </c>
      <c r="F96" s="52">
        <v>3</v>
      </c>
      <c r="G96" s="49">
        <f>E96</f>
        <v>40</v>
      </c>
      <c r="H96" s="50">
        <f t="shared" si="91"/>
        <v>1.6</v>
      </c>
      <c r="I96" s="49">
        <f>(F96*25)-G96</f>
        <v>35</v>
      </c>
      <c r="J96" s="50">
        <f t="shared" si="92"/>
        <v>1.4</v>
      </c>
      <c r="K96" s="27" t="s">
        <v>17</v>
      </c>
      <c r="L96" s="47">
        <v>10</v>
      </c>
      <c r="M96" s="51">
        <f t="shared" ref="M96" si="106">(L96*$F96)/$E96</f>
        <v>0.75</v>
      </c>
      <c r="N96" s="47">
        <v>20</v>
      </c>
      <c r="O96" s="47"/>
      <c r="P96" s="47"/>
      <c r="Q96" s="47">
        <v>20</v>
      </c>
      <c r="R96" s="51">
        <f t="shared" ref="R96:R97" si="107">(Q96*$F96)/$E96</f>
        <v>1.5</v>
      </c>
      <c r="S96" s="47">
        <v>10</v>
      </c>
      <c r="T96" s="47">
        <v>20</v>
      </c>
      <c r="U96" s="47"/>
      <c r="V96" s="47">
        <v>10</v>
      </c>
      <c r="W96" s="51">
        <f t="shared" ref="W96:W97" si="108">(V96*$F96)/$E96</f>
        <v>0.75</v>
      </c>
      <c r="X96" s="47">
        <v>20</v>
      </c>
      <c r="Y96" s="47">
        <v>20</v>
      </c>
      <c r="Z96" s="47"/>
      <c r="AA96" s="47"/>
      <c r="AB96" s="47"/>
      <c r="AC96" s="47"/>
      <c r="AD96" s="47"/>
      <c r="AE96" s="47"/>
      <c r="AF96" s="47"/>
      <c r="AG96" s="47"/>
      <c r="AH96" s="47"/>
      <c r="AL96" s="54"/>
    </row>
    <row r="97" spans="1:38" ht="39.6" customHeight="1" x14ac:dyDescent="0.25">
      <c r="A97" s="26"/>
      <c r="B97" s="26"/>
      <c r="C97" s="47" t="s">
        <v>90</v>
      </c>
      <c r="D97" s="48" t="s">
        <v>181</v>
      </c>
      <c r="E97" s="52">
        <v>20</v>
      </c>
      <c r="F97" s="52">
        <v>2</v>
      </c>
      <c r="G97" s="49">
        <f>E97</f>
        <v>20</v>
      </c>
      <c r="H97" s="50">
        <f t="shared" ref="H97" si="109">(G97*1)/25</f>
        <v>0.8</v>
      </c>
      <c r="I97" s="49">
        <f>(F97*25)-G97</f>
        <v>30</v>
      </c>
      <c r="J97" s="50">
        <f t="shared" ref="J97" si="110">(I97*1)/25</f>
        <v>1.2</v>
      </c>
      <c r="K97" s="84" t="s">
        <v>178</v>
      </c>
      <c r="L97" s="52"/>
      <c r="M97" s="52"/>
      <c r="N97" s="52"/>
      <c r="O97" s="52"/>
      <c r="P97" s="52"/>
      <c r="Q97" s="47">
        <v>5</v>
      </c>
      <c r="R97" s="51">
        <f t="shared" si="107"/>
        <v>0.5</v>
      </c>
      <c r="S97" s="47">
        <v>10</v>
      </c>
      <c r="T97" s="47">
        <v>20</v>
      </c>
      <c r="U97" s="52"/>
      <c r="V97" s="52">
        <v>15</v>
      </c>
      <c r="W97" s="51">
        <f t="shared" si="108"/>
        <v>1.5</v>
      </c>
      <c r="X97" s="52">
        <v>20</v>
      </c>
      <c r="Y97" s="52">
        <v>20</v>
      </c>
      <c r="Z97" s="52"/>
      <c r="AA97" s="26"/>
      <c r="AB97" s="26"/>
      <c r="AC97" s="26"/>
      <c r="AD97" s="26"/>
      <c r="AE97" s="26"/>
      <c r="AF97" s="26"/>
      <c r="AG97" s="26"/>
      <c r="AH97" s="47"/>
      <c r="AL97" s="54"/>
    </row>
    <row r="98" spans="1:38" ht="18" customHeight="1" x14ac:dyDescent="0.25">
      <c r="A98" s="26"/>
      <c r="B98" s="26"/>
      <c r="C98" s="47" t="s">
        <v>87</v>
      </c>
      <c r="D98" s="48" t="s">
        <v>40</v>
      </c>
      <c r="E98" s="52">
        <v>20</v>
      </c>
      <c r="F98" s="52">
        <v>0</v>
      </c>
      <c r="G98" s="49">
        <f>E98</f>
        <v>20</v>
      </c>
      <c r="H98" s="50">
        <f>F98</f>
        <v>0</v>
      </c>
      <c r="I98" s="49">
        <v>0</v>
      </c>
      <c r="J98" s="50">
        <f>(I98*1)/30</f>
        <v>0</v>
      </c>
      <c r="K98" s="84" t="s">
        <v>178</v>
      </c>
      <c r="L98" s="47"/>
      <c r="M98" s="47"/>
      <c r="N98" s="47"/>
      <c r="O98" s="47"/>
      <c r="P98" s="47"/>
      <c r="Q98" s="47">
        <v>20</v>
      </c>
      <c r="R98" s="51">
        <f t="shared" ref="R98" si="111">(Q98*$F98)/$E98</f>
        <v>0</v>
      </c>
      <c r="S98" s="47">
        <v>20</v>
      </c>
      <c r="T98" s="47">
        <v>20</v>
      </c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L98" s="54"/>
    </row>
    <row r="99" spans="1:38" ht="18.75" customHeight="1" x14ac:dyDescent="0.25">
      <c r="A99" s="130" t="s">
        <v>132</v>
      </c>
      <c r="B99" s="131"/>
      <c r="C99" s="131"/>
      <c r="D99" s="132"/>
      <c r="E99" s="52">
        <f t="shared" ref="E99:J99" si="112">SUM(E95:E98)</f>
        <v>105</v>
      </c>
      <c r="F99" s="52">
        <f t="shared" si="112"/>
        <v>7</v>
      </c>
      <c r="G99" s="52">
        <f t="shared" si="112"/>
        <v>105</v>
      </c>
      <c r="H99" s="70">
        <f t="shared" si="112"/>
        <v>3.4000000000000004</v>
      </c>
      <c r="I99" s="52">
        <f t="shared" si="112"/>
        <v>90</v>
      </c>
      <c r="J99" s="70">
        <f t="shared" si="112"/>
        <v>3.5999999999999996</v>
      </c>
      <c r="K99" s="70"/>
      <c r="L99" s="52">
        <f>SUM(L95:L97)</f>
        <v>10</v>
      </c>
      <c r="M99" s="52"/>
      <c r="N99" s="52"/>
      <c r="O99" s="52"/>
      <c r="P99" s="52"/>
      <c r="Q99" s="52">
        <f>SUM(Q95:Q98)</f>
        <v>55</v>
      </c>
      <c r="R99" s="52"/>
      <c r="S99" s="52"/>
      <c r="T99" s="52"/>
      <c r="U99" s="52"/>
      <c r="V99" s="52">
        <f>SUM(V95:V98)</f>
        <v>40</v>
      </c>
      <c r="W99" s="52"/>
      <c r="X99" s="52"/>
      <c r="Y99" s="52"/>
      <c r="Z99" s="52"/>
      <c r="AA99" s="47"/>
      <c r="AB99" s="47"/>
      <c r="AC99" s="47"/>
      <c r="AD99" s="47"/>
      <c r="AE99" s="47"/>
      <c r="AF99" s="47"/>
      <c r="AG99" s="47"/>
      <c r="AH99" s="47"/>
      <c r="AL99" s="4"/>
    </row>
    <row r="100" spans="1:38" ht="20.25" customHeight="1" x14ac:dyDescent="0.25">
      <c r="A100" s="127" t="s">
        <v>124</v>
      </c>
      <c r="B100" s="128"/>
      <c r="C100" s="128"/>
      <c r="D100" s="129"/>
      <c r="E100" s="52">
        <f t="shared" ref="E100:J100" si="113">SUM(E93)</f>
        <v>105</v>
      </c>
      <c r="F100" s="52">
        <f t="shared" si="113"/>
        <v>7</v>
      </c>
      <c r="G100" s="52">
        <f t="shared" si="113"/>
        <v>105</v>
      </c>
      <c r="H100" s="70">
        <f t="shared" si="113"/>
        <v>3.4000000000000004</v>
      </c>
      <c r="I100" s="52">
        <f t="shared" si="113"/>
        <v>90</v>
      </c>
      <c r="J100" s="70">
        <f t="shared" si="113"/>
        <v>3.5999999999999996</v>
      </c>
      <c r="K100" s="70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47"/>
      <c r="AB100" s="47"/>
      <c r="AC100" s="47"/>
      <c r="AD100" s="47"/>
      <c r="AE100" s="47"/>
      <c r="AF100" s="47"/>
      <c r="AG100" s="47"/>
      <c r="AH100" s="47"/>
      <c r="AL100" s="4"/>
    </row>
    <row r="101" spans="1:38" ht="15" customHeight="1" x14ac:dyDescent="0.25">
      <c r="A101" s="130" t="s">
        <v>53</v>
      </c>
      <c r="B101" s="131"/>
      <c r="C101" s="131"/>
      <c r="D101" s="132"/>
      <c r="E101" s="47">
        <f t="shared" ref="E101:J101" si="114">SUM(E77,E80,E86,E93)</f>
        <v>410</v>
      </c>
      <c r="F101" s="68">
        <f t="shared" si="114"/>
        <v>30</v>
      </c>
      <c r="G101" s="47">
        <f>SUM(G77,G80,G86,G93)</f>
        <v>410</v>
      </c>
      <c r="H101" s="68">
        <f t="shared" si="114"/>
        <v>15.4</v>
      </c>
      <c r="I101" s="47">
        <f>SUM(I77,I80,I86,I93)</f>
        <v>365</v>
      </c>
      <c r="J101" s="68">
        <f t="shared" si="114"/>
        <v>14.6</v>
      </c>
      <c r="K101" s="68"/>
      <c r="L101" s="47">
        <f>SUM(L77,L80,L86,L93)</f>
        <v>85</v>
      </c>
      <c r="M101" s="51">
        <f t="shared" ref="M101" si="115">(L101*$F101)/$E101</f>
        <v>6.2195121951219514</v>
      </c>
      <c r="N101" s="47"/>
      <c r="O101" s="47"/>
      <c r="P101" s="47"/>
      <c r="Q101" s="47">
        <f>SUM(Q77,Q80,Q86,Q93)</f>
        <v>200</v>
      </c>
      <c r="R101" s="51">
        <f t="shared" ref="R101" si="116">(Q101*$F101)/$E101</f>
        <v>14.634146341463415</v>
      </c>
      <c r="S101" s="47"/>
      <c r="T101" s="47"/>
      <c r="U101" s="47"/>
      <c r="V101" s="47">
        <f>SUM(V77,V80,V86,V93)</f>
        <v>125</v>
      </c>
      <c r="W101" s="51">
        <f t="shared" ref="W101" si="117">(V101*$F101)/$E101</f>
        <v>9.1463414634146343</v>
      </c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L101" s="4"/>
    </row>
    <row r="102" spans="1:38" ht="6.75" customHeight="1" x14ac:dyDescent="0.25">
      <c r="A102" s="145" t="s">
        <v>186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7"/>
      <c r="AL102" s="4"/>
    </row>
    <row r="103" spans="1:38" ht="23.25" customHeight="1" x14ac:dyDescent="0.25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50"/>
      <c r="AL103" s="4"/>
    </row>
    <row r="104" spans="1:38" ht="23.25" customHeight="1" x14ac:dyDescent="0.25">
      <c r="A104" s="136" t="s">
        <v>3</v>
      </c>
      <c r="B104" s="63"/>
      <c r="C104" s="136" t="s">
        <v>4</v>
      </c>
      <c r="D104" s="136" t="s">
        <v>5</v>
      </c>
      <c r="E104" s="130" t="s">
        <v>0</v>
      </c>
      <c r="F104" s="132"/>
      <c r="G104" s="133" t="s">
        <v>54</v>
      </c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5"/>
      <c r="AL104" s="166"/>
    </row>
    <row r="105" spans="1:38" ht="43.5" customHeight="1" x14ac:dyDescent="0.25">
      <c r="A105" s="137"/>
      <c r="B105" s="64"/>
      <c r="C105" s="137"/>
      <c r="D105" s="137"/>
      <c r="E105" s="139" t="s">
        <v>31</v>
      </c>
      <c r="F105" s="139" t="s">
        <v>7</v>
      </c>
      <c r="G105" s="139" t="s">
        <v>125</v>
      </c>
      <c r="H105" s="142" t="s">
        <v>7</v>
      </c>
      <c r="I105" s="139" t="s">
        <v>126</v>
      </c>
      <c r="J105" s="142" t="s">
        <v>7</v>
      </c>
      <c r="K105" s="142" t="s">
        <v>151</v>
      </c>
      <c r="L105" s="133" t="s">
        <v>121</v>
      </c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5"/>
      <c r="AA105" s="133" t="s">
        <v>2</v>
      </c>
      <c r="AB105" s="134"/>
      <c r="AC105" s="134"/>
      <c r="AD105" s="134"/>
      <c r="AE105" s="134"/>
      <c r="AF105" s="134"/>
      <c r="AG105" s="134"/>
      <c r="AH105" s="135"/>
      <c r="AL105" s="166"/>
    </row>
    <row r="106" spans="1:38" ht="39.75" customHeight="1" x14ac:dyDescent="0.25">
      <c r="A106" s="137"/>
      <c r="B106" s="64"/>
      <c r="C106" s="137"/>
      <c r="D106" s="137"/>
      <c r="E106" s="140"/>
      <c r="F106" s="140"/>
      <c r="G106" s="140"/>
      <c r="H106" s="143"/>
      <c r="I106" s="140"/>
      <c r="J106" s="143"/>
      <c r="K106" s="143"/>
      <c r="L106" s="133" t="s">
        <v>359</v>
      </c>
      <c r="M106" s="134"/>
      <c r="N106" s="134"/>
      <c r="O106" s="134"/>
      <c r="P106" s="135"/>
      <c r="Q106" s="133" t="s">
        <v>8</v>
      </c>
      <c r="R106" s="134"/>
      <c r="S106" s="134"/>
      <c r="T106" s="134"/>
      <c r="U106" s="135"/>
      <c r="V106" s="133" t="s">
        <v>148</v>
      </c>
      <c r="W106" s="134"/>
      <c r="X106" s="134"/>
      <c r="Y106" s="134"/>
      <c r="Z106" s="135"/>
      <c r="AA106" s="133" t="s">
        <v>9</v>
      </c>
      <c r="AB106" s="134"/>
      <c r="AC106" s="134"/>
      <c r="AD106" s="135"/>
      <c r="AE106" s="133" t="s">
        <v>10</v>
      </c>
      <c r="AF106" s="134"/>
      <c r="AG106" s="134"/>
      <c r="AH106" s="135"/>
      <c r="AL106" s="166"/>
    </row>
    <row r="107" spans="1:38" ht="39" customHeight="1" x14ac:dyDescent="0.25">
      <c r="A107" s="138"/>
      <c r="B107" s="65"/>
      <c r="C107" s="138"/>
      <c r="D107" s="138"/>
      <c r="E107" s="141"/>
      <c r="F107" s="141"/>
      <c r="G107" s="141"/>
      <c r="H107" s="144"/>
      <c r="I107" s="141"/>
      <c r="J107" s="144"/>
      <c r="K107" s="144"/>
      <c r="L107" s="26" t="s">
        <v>11</v>
      </c>
      <c r="M107" s="66" t="s">
        <v>7</v>
      </c>
      <c r="N107" s="66" t="s">
        <v>12</v>
      </c>
      <c r="O107" s="26" t="s">
        <v>13</v>
      </c>
      <c r="P107" s="26" t="s">
        <v>149</v>
      </c>
      <c r="Q107" s="26" t="s">
        <v>11</v>
      </c>
      <c r="R107" s="66" t="s">
        <v>7</v>
      </c>
      <c r="S107" s="66" t="s">
        <v>12</v>
      </c>
      <c r="T107" s="26" t="s">
        <v>13</v>
      </c>
      <c r="U107" s="26" t="s">
        <v>149</v>
      </c>
      <c r="V107" s="26" t="s">
        <v>11</v>
      </c>
      <c r="W107" s="66" t="s">
        <v>7</v>
      </c>
      <c r="X107" s="66" t="s">
        <v>12</v>
      </c>
      <c r="Y107" s="26" t="s">
        <v>13</v>
      </c>
      <c r="Z107" s="26" t="s">
        <v>149</v>
      </c>
      <c r="AA107" s="26" t="s">
        <v>11</v>
      </c>
      <c r="AB107" s="66" t="s">
        <v>7</v>
      </c>
      <c r="AC107" s="66" t="s">
        <v>12</v>
      </c>
      <c r="AD107" s="26" t="s">
        <v>13</v>
      </c>
      <c r="AE107" s="26" t="s">
        <v>11</v>
      </c>
      <c r="AF107" s="66" t="s">
        <v>7</v>
      </c>
      <c r="AG107" s="66" t="s">
        <v>12</v>
      </c>
      <c r="AH107" s="26" t="s">
        <v>13</v>
      </c>
      <c r="AL107" s="166"/>
    </row>
    <row r="108" spans="1:38" ht="23.25" customHeight="1" x14ac:dyDescent="0.25">
      <c r="A108" s="133" t="s">
        <v>14</v>
      </c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5"/>
      <c r="AJ108" s="18"/>
      <c r="AL108" s="4"/>
    </row>
    <row r="109" spans="1:38" ht="27" customHeight="1" x14ac:dyDescent="0.25">
      <c r="A109" s="26">
        <v>1</v>
      </c>
      <c r="B109" s="26"/>
      <c r="C109" s="48" t="s">
        <v>60</v>
      </c>
      <c r="D109" s="47" t="s">
        <v>61</v>
      </c>
      <c r="E109" s="47">
        <v>20</v>
      </c>
      <c r="F109" s="47">
        <v>2</v>
      </c>
      <c r="G109" s="49">
        <f>E109</f>
        <v>20</v>
      </c>
      <c r="H109" s="50">
        <f>(G109*1)/25</f>
        <v>0.8</v>
      </c>
      <c r="I109" s="49">
        <f>(F109*25)-G109</f>
        <v>30</v>
      </c>
      <c r="J109" s="50">
        <f>(I109*1)/25</f>
        <v>1.2</v>
      </c>
      <c r="K109" s="27" t="s">
        <v>17</v>
      </c>
      <c r="L109" s="47">
        <v>10</v>
      </c>
      <c r="M109" s="51">
        <f t="shared" ref="M109:M110" si="118">(L109*$F109)/$E109</f>
        <v>1</v>
      </c>
      <c r="N109" s="47">
        <v>40</v>
      </c>
      <c r="O109" s="47"/>
      <c r="P109" s="47"/>
      <c r="Q109" s="47"/>
      <c r="R109" s="47"/>
      <c r="S109" s="47"/>
      <c r="T109" s="47"/>
      <c r="U109" s="47"/>
      <c r="V109" s="72">
        <v>10</v>
      </c>
      <c r="W109" s="51">
        <f t="shared" ref="W109:W110" si="119">(V109*$F109)/$E109</f>
        <v>1</v>
      </c>
      <c r="X109" s="72">
        <v>20</v>
      </c>
      <c r="Y109" s="72">
        <v>40</v>
      </c>
      <c r="Z109" s="72"/>
      <c r="AA109" s="49"/>
      <c r="AB109" s="49"/>
      <c r="AC109" s="49"/>
      <c r="AD109" s="49"/>
      <c r="AE109" s="47"/>
      <c r="AF109" s="47"/>
      <c r="AG109" s="47"/>
      <c r="AH109" s="47"/>
      <c r="AL109" s="25"/>
    </row>
    <row r="110" spans="1:38" ht="15" customHeight="1" x14ac:dyDescent="0.25">
      <c r="A110" s="130" t="s">
        <v>112</v>
      </c>
      <c r="B110" s="131"/>
      <c r="C110" s="131"/>
      <c r="D110" s="132"/>
      <c r="E110" s="47">
        <f t="shared" ref="E110:L110" si="120">SUM(E109)</f>
        <v>20</v>
      </c>
      <c r="F110" s="47">
        <f t="shared" si="120"/>
        <v>2</v>
      </c>
      <c r="G110" s="47">
        <f t="shared" si="120"/>
        <v>20</v>
      </c>
      <c r="H110" s="68">
        <f t="shared" si="120"/>
        <v>0.8</v>
      </c>
      <c r="I110" s="47">
        <f t="shared" si="120"/>
        <v>30</v>
      </c>
      <c r="J110" s="68">
        <f t="shared" si="120"/>
        <v>1.2</v>
      </c>
      <c r="K110" s="68"/>
      <c r="L110" s="47">
        <f t="shared" si="120"/>
        <v>10</v>
      </c>
      <c r="M110" s="51">
        <f t="shared" si="118"/>
        <v>1</v>
      </c>
      <c r="N110" s="47"/>
      <c r="O110" s="47"/>
      <c r="P110" s="47"/>
      <c r="Q110" s="47">
        <f>SUM(Q109)</f>
        <v>0</v>
      </c>
      <c r="R110" s="51">
        <f t="shared" ref="R110" si="121">(Q110*$F110)/$E110</f>
        <v>0</v>
      </c>
      <c r="S110" s="47"/>
      <c r="T110" s="47"/>
      <c r="U110" s="47"/>
      <c r="V110" s="47">
        <f>SUM(V109)</f>
        <v>10</v>
      </c>
      <c r="W110" s="51">
        <f t="shared" si="119"/>
        <v>1</v>
      </c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L110" s="4"/>
    </row>
    <row r="111" spans="1:38" ht="17.45" customHeight="1" x14ac:dyDescent="0.25">
      <c r="A111" s="133" t="s">
        <v>23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5"/>
      <c r="AL111" s="4"/>
    </row>
    <row r="112" spans="1:38" ht="36.6" customHeight="1" x14ac:dyDescent="0.25">
      <c r="A112" s="67">
        <v>2</v>
      </c>
      <c r="B112" s="29"/>
      <c r="C112" s="47" t="s">
        <v>55</v>
      </c>
      <c r="D112" s="47" t="s">
        <v>25</v>
      </c>
      <c r="E112" s="47">
        <v>80</v>
      </c>
      <c r="F112" s="47">
        <v>6</v>
      </c>
      <c r="G112" s="49">
        <f>E112</f>
        <v>80</v>
      </c>
      <c r="H112" s="50">
        <f>(G112*1)/25</f>
        <v>3.2</v>
      </c>
      <c r="I112" s="49">
        <f>(F112*25)-G112</f>
        <v>70</v>
      </c>
      <c r="J112" s="50">
        <f>(I112*1)/25</f>
        <v>2.8</v>
      </c>
      <c r="K112" s="126" t="s">
        <v>358</v>
      </c>
      <c r="L112" s="47">
        <v>15</v>
      </c>
      <c r="M112" s="51">
        <f t="shared" ref="M112" si="122">(L112*$F112)/$E112</f>
        <v>1.125</v>
      </c>
      <c r="N112" s="47">
        <v>40</v>
      </c>
      <c r="O112" s="47"/>
      <c r="P112" s="47"/>
      <c r="Q112" s="47">
        <v>50</v>
      </c>
      <c r="R112" s="51">
        <f t="shared" ref="R112" si="123">(Q112*$F112)/$E112</f>
        <v>3.75</v>
      </c>
      <c r="S112" s="47">
        <v>10</v>
      </c>
      <c r="T112" s="47"/>
      <c r="U112" s="47"/>
      <c r="V112" s="72">
        <v>15</v>
      </c>
      <c r="W112" s="51">
        <f t="shared" ref="W112" si="124">(V112*$F112)/$E112</f>
        <v>1.125</v>
      </c>
      <c r="X112" s="72">
        <v>20</v>
      </c>
      <c r="Y112" s="72">
        <v>40</v>
      </c>
      <c r="Z112" s="72"/>
      <c r="AA112" s="47"/>
      <c r="AB112" s="47"/>
      <c r="AC112" s="47"/>
      <c r="AD112" s="47"/>
      <c r="AE112" s="47"/>
      <c r="AF112" s="47"/>
      <c r="AG112" s="47"/>
      <c r="AH112" s="47"/>
      <c r="AL112" s="25"/>
    </row>
    <row r="113" spans="1:118" ht="34.9" customHeight="1" x14ac:dyDescent="0.25">
      <c r="A113" s="67">
        <v>3</v>
      </c>
      <c r="B113" s="29"/>
      <c r="C113" s="48" t="s">
        <v>117</v>
      </c>
      <c r="D113" s="47" t="s">
        <v>152</v>
      </c>
      <c r="E113" s="47">
        <v>50</v>
      </c>
      <c r="F113" s="47">
        <v>5</v>
      </c>
      <c r="G113" s="49">
        <f>E113</f>
        <v>50</v>
      </c>
      <c r="H113" s="50">
        <f>(G113*1)/25</f>
        <v>2</v>
      </c>
      <c r="I113" s="49">
        <f>(F113*25)-G113</f>
        <v>75</v>
      </c>
      <c r="J113" s="50">
        <f>(I113*1)/25</f>
        <v>3</v>
      </c>
      <c r="K113" s="27" t="s">
        <v>20</v>
      </c>
      <c r="L113" s="47">
        <v>10</v>
      </c>
      <c r="M113" s="47"/>
      <c r="N113" s="47">
        <v>40</v>
      </c>
      <c r="O113" s="47"/>
      <c r="P113" s="47"/>
      <c r="Q113" s="47">
        <v>30</v>
      </c>
      <c r="R113" s="47"/>
      <c r="S113" s="47">
        <v>10</v>
      </c>
      <c r="T113" s="47"/>
      <c r="U113" s="47"/>
      <c r="V113" s="72">
        <v>10</v>
      </c>
      <c r="W113" s="72"/>
      <c r="X113" s="72">
        <v>20</v>
      </c>
      <c r="Y113" s="72">
        <v>40</v>
      </c>
      <c r="Z113" s="72"/>
      <c r="AA113" s="47"/>
      <c r="AB113" s="47"/>
      <c r="AC113" s="47"/>
      <c r="AD113" s="47"/>
      <c r="AE113" s="47"/>
      <c r="AF113" s="47"/>
      <c r="AG113" s="47"/>
      <c r="AH113" s="47"/>
      <c r="AL113" s="25"/>
    </row>
    <row r="114" spans="1:118" ht="15" customHeight="1" x14ac:dyDescent="0.25">
      <c r="A114" s="130" t="s">
        <v>113</v>
      </c>
      <c r="B114" s="131"/>
      <c r="C114" s="131"/>
      <c r="D114" s="132"/>
      <c r="E114" s="47">
        <f t="shared" ref="E114:L114" si="125">SUM(E112:E113)</f>
        <v>130</v>
      </c>
      <c r="F114" s="47">
        <f t="shared" si="125"/>
        <v>11</v>
      </c>
      <c r="G114" s="47">
        <f t="shared" si="125"/>
        <v>130</v>
      </c>
      <c r="H114" s="68">
        <f t="shared" si="125"/>
        <v>5.2</v>
      </c>
      <c r="I114" s="47">
        <f t="shared" si="125"/>
        <v>145</v>
      </c>
      <c r="J114" s="68">
        <f t="shared" si="125"/>
        <v>5.8</v>
      </c>
      <c r="K114" s="68"/>
      <c r="L114" s="47">
        <f t="shared" si="125"/>
        <v>25</v>
      </c>
      <c r="M114" s="51">
        <f t="shared" ref="M114" si="126">(L114*$F114)/$E114</f>
        <v>2.1153846153846154</v>
      </c>
      <c r="N114" s="47"/>
      <c r="O114" s="47"/>
      <c r="P114" s="47"/>
      <c r="Q114" s="47">
        <f>SUM(Q112:Q113)</f>
        <v>80</v>
      </c>
      <c r="R114" s="51">
        <f t="shared" ref="R114" si="127">(Q114*$F114)/$E114</f>
        <v>6.7692307692307692</v>
      </c>
      <c r="S114" s="47"/>
      <c r="T114" s="47"/>
      <c r="U114" s="47"/>
      <c r="V114" s="47">
        <f>SUM(V112:V113)</f>
        <v>25</v>
      </c>
      <c r="W114" s="51">
        <f t="shared" ref="W114" si="128">(V114*$F114)/$E114</f>
        <v>2.1153846153846154</v>
      </c>
      <c r="X114" s="52"/>
      <c r="Y114" s="52"/>
      <c r="Z114" s="52"/>
      <c r="AA114" s="47"/>
      <c r="AB114" s="47"/>
      <c r="AC114" s="47"/>
      <c r="AD114" s="47"/>
      <c r="AE114" s="47"/>
      <c r="AF114" s="47"/>
      <c r="AG114" s="47"/>
      <c r="AH114" s="47"/>
      <c r="AL114" s="4"/>
    </row>
    <row r="115" spans="1:118" ht="16.149999999999999" customHeight="1" x14ac:dyDescent="0.25">
      <c r="A115" s="133" t="s">
        <v>100</v>
      </c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5"/>
      <c r="AJ115" s="19"/>
      <c r="AL115" s="4"/>
    </row>
    <row r="116" spans="1:118" ht="39.6" customHeight="1" x14ac:dyDescent="0.25">
      <c r="A116" s="67">
        <v>4</v>
      </c>
      <c r="B116" s="29"/>
      <c r="C116" s="47" t="s">
        <v>159</v>
      </c>
      <c r="D116" s="47" t="s">
        <v>158</v>
      </c>
      <c r="E116" s="47">
        <v>40</v>
      </c>
      <c r="F116" s="47">
        <v>3</v>
      </c>
      <c r="G116" s="49">
        <f>E116</f>
        <v>40</v>
      </c>
      <c r="H116" s="50">
        <f>(G116*1)/25</f>
        <v>1.6</v>
      </c>
      <c r="I116" s="49">
        <f>(F116*25)-G116</f>
        <v>35</v>
      </c>
      <c r="J116" s="50">
        <f>(I116*1)/25</f>
        <v>1.4</v>
      </c>
      <c r="K116" s="27" t="s">
        <v>17</v>
      </c>
      <c r="L116" s="47"/>
      <c r="M116" s="51"/>
      <c r="N116" s="47"/>
      <c r="O116" s="47"/>
      <c r="P116" s="47"/>
      <c r="Q116" s="47">
        <v>20</v>
      </c>
      <c r="R116" s="51">
        <f t="shared" ref="R116:R118" si="129">(Q116*$F116)/$E116</f>
        <v>1.5</v>
      </c>
      <c r="S116" s="47">
        <v>10</v>
      </c>
      <c r="T116" s="47"/>
      <c r="U116" s="47"/>
      <c r="V116" s="47">
        <v>20</v>
      </c>
      <c r="W116" s="51">
        <f t="shared" ref="W116" si="130">(V116*$F116)/$E116</f>
        <v>1.5</v>
      </c>
      <c r="X116" s="47">
        <v>20</v>
      </c>
      <c r="Y116" s="47">
        <v>40</v>
      </c>
      <c r="Z116" s="47"/>
      <c r="AA116" s="47"/>
      <c r="AB116" s="47"/>
      <c r="AC116" s="47"/>
      <c r="AD116" s="47"/>
      <c r="AE116" s="47"/>
      <c r="AF116" s="47"/>
      <c r="AG116" s="47"/>
      <c r="AH116" s="47"/>
      <c r="AJ116" s="19"/>
      <c r="AL116" s="25"/>
    </row>
    <row r="117" spans="1:118" ht="39.6" customHeight="1" x14ac:dyDescent="0.25">
      <c r="A117" s="26"/>
      <c r="B117" s="29"/>
      <c r="C117" s="47" t="s">
        <v>153</v>
      </c>
      <c r="D117" s="47" t="s">
        <v>193</v>
      </c>
      <c r="E117" s="52">
        <v>30</v>
      </c>
      <c r="F117" s="47">
        <v>3</v>
      </c>
      <c r="G117" s="49">
        <f>E117</f>
        <v>30</v>
      </c>
      <c r="H117" s="50">
        <f>(G117*1)/25</f>
        <v>1.2</v>
      </c>
      <c r="I117" s="49">
        <f>(F117*25)-G117</f>
        <v>45</v>
      </c>
      <c r="J117" s="50">
        <f>(I117*1)/25</f>
        <v>1.8</v>
      </c>
      <c r="K117" s="27" t="s">
        <v>17</v>
      </c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>
        <v>30</v>
      </c>
      <c r="W117" s="51">
        <f t="shared" ref="W117" si="131">(V117*$F117)/$E117</f>
        <v>3</v>
      </c>
      <c r="X117" s="47">
        <v>20</v>
      </c>
      <c r="Y117" s="47">
        <v>40</v>
      </c>
      <c r="Z117" s="47"/>
      <c r="AA117" s="47"/>
      <c r="AB117" s="47"/>
      <c r="AC117" s="47"/>
      <c r="AD117" s="47"/>
      <c r="AE117" s="47"/>
      <c r="AF117" s="47"/>
      <c r="AG117" s="47"/>
      <c r="AH117" s="47"/>
      <c r="AJ117" s="18"/>
      <c r="AL117" s="25"/>
    </row>
    <row r="118" spans="1:118" ht="33" customHeight="1" x14ac:dyDescent="0.25">
      <c r="A118" s="67">
        <v>5</v>
      </c>
      <c r="B118" s="29"/>
      <c r="C118" s="47" t="s">
        <v>57</v>
      </c>
      <c r="D118" s="47" t="s">
        <v>182</v>
      </c>
      <c r="E118" s="47">
        <v>30</v>
      </c>
      <c r="F118" s="47">
        <v>3</v>
      </c>
      <c r="G118" s="49">
        <f>E118</f>
        <v>30</v>
      </c>
      <c r="H118" s="50">
        <f>(G118*1)/25</f>
        <v>1.2</v>
      </c>
      <c r="I118" s="49">
        <f>(F118*25)-G118</f>
        <v>45</v>
      </c>
      <c r="J118" s="50">
        <f>(I118*1)/25</f>
        <v>1.8</v>
      </c>
      <c r="K118" s="27" t="s">
        <v>17</v>
      </c>
      <c r="L118" s="47">
        <v>15</v>
      </c>
      <c r="M118" s="51">
        <f t="shared" ref="M118" si="132">(L118*$F118)/$E118</f>
        <v>1.5</v>
      </c>
      <c r="N118" s="47">
        <v>40</v>
      </c>
      <c r="O118" s="47"/>
      <c r="P118" s="47"/>
      <c r="Q118" s="47">
        <v>15</v>
      </c>
      <c r="R118" s="51">
        <f t="shared" si="129"/>
        <v>1.5</v>
      </c>
      <c r="S118" s="47">
        <v>10</v>
      </c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L118" s="25"/>
    </row>
    <row r="119" spans="1:118" ht="61.15" customHeight="1" x14ac:dyDescent="0.25">
      <c r="A119" s="26">
        <v>6</v>
      </c>
      <c r="B119" s="26"/>
      <c r="C119" s="48" t="s">
        <v>203</v>
      </c>
      <c r="D119" s="47" t="s">
        <v>38</v>
      </c>
      <c r="E119" s="52">
        <v>30</v>
      </c>
      <c r="F119" s="52">
        <v>1</v>
      </c>
      <c r="G119" s="49">
        <f>E119</f>
        <v>30</v>
      </c>
      <c r="H119" s="50">
        <f>(G119*1)/30</f>
        <v>1</v>
      </c>
      <c r="I119" s="49">
        <f>(F119*30)-G119</f>
        <v>0</v>
      </c>
      <c r="J119" s="50">
        <f>(I119*1)/30</f>
        <v>0</v>
      </c>
      <c r="K119" s="27" t="s">
        <v>178</v>
      </c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>
        <v>30</v>
      </c>
      <c r="W119" s="51">
        <f t="shared" ref="W119:W120" si="133">(V119*$F119)/$E119</f>
        <v>1</v>
      </c>
      <c r="X119" s="47">
        <v>20</v>
      </c>
      <c r="Y119" s="47">
        <v>40</v>
      </c>
      <c r="Z119" s="47"/>
      <c r="AA119" s="47"/>
      <c r="AB119" s="47"/>
      <c r="AC119" s="47"/>
      <c r="AD119" s="47"/>
      <c r="AE119" s="47"/>
      <c r="AF119" s="47"/>
      <c r="AG119" s="47"/>
      <c r="AH119" s="47"/>
      <c r="AL119" s="25"/>
    </row>
    <row r="120" spans="1:118" s="6" customFormat="1" ht="18" customHeight="1" x14ac:dyDescent="0.25">
      <c r="A120" s="130" t="s">
        <v>114</v>
      </c>
      <c r="B120" s="131"/>
      <c r="C120" s="131"/>
      <c r="D120" s="132"/>
      <c r="E120" s="52">
        <f t="shared" ref="E120:J120" si="134">SUM(E116:E119)</f>
        <v>130</v>
      </c>
      <c r="F120" s="52">
        <f t="shared" si="134"/>
        <v>10</v>
      </c>
      <c r="G120" s="52">
        <f t="shared" si="134"/>
        <v>130</v>
      </c>
      <c r="H120" s="70">
        <f t="shared" si="134"/>
        <v>5</v>
      </c>
      <c r="I120" s="52">
        <f t="shared" si="134"/>
        <v>125</v>
      </c>
      <c r="J120" s="70">
        <f t="shared" si="134"/>
        <v>5</v>
      </c>
      <c r="K120" s="70"/>
      <c r="L120" s="52">
        <f>SUM(L116:L119)</f>
        <v>15</v>
      </c>
      <c r="M120" s="51">
        <f t="shared" ref="M120" si="135">(L120*$F120)/$E120</f>
        <v>1.1538461538461537</v>
      </c>
      <c r="N120" s="52"/>
      <c r="O120" s="52"/>
      <c r="P120" s="52"/>
      <c r="Q120" s="52">
        <f>SUM(Q116:Q119)</f>
        <v>35</v>
      </c>
      <c r="R120" s="51">
        <f t="shared" ref="R120" si="136">(Q120*$F120)/$E120</f>
        <v>2.6923076923076925</v>
      </c>
      <c r="S120" s="52"/>
      <c r="T120" s="52"/>
      <c r="U120" s="52"/>
      <c r="V120" s="52">
        <f>SUM(V116:V119)</f>
        <v>80</v>
      </c>
      <c r="W120" s="51">
        <f t="shared" si="133"/>
        <v>6.1538461538461542</v>
      </c>
      <c r="X120" s="52"/>
      <c r="Y120" s="52"/>
      <c r="Z120" s="52"/>
      <c r="AA120" s="47"/>
      <c r="AB120" s="47"/>
      <c r="AC120" s="47"/>
      <c r="AD120" s="47"/>
      <c r="AE120" s="47"/>
      <c r="AF120" s="47"/>
      <c r="AG120" s="47"/>
      <c r="AH120" s="47"/>
      <c r="DM120" s="45"/>
      <c r="DN120" s="45"/>
    </row>
    <row r="121" spans="1:118" ht="15" customHeight="1" x14ac:dyDescent="0.25">
      <c r="A121" s="133" t="s">
        <v>123</v>
      </c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5"/>
      <c r="AL121" s="4"/>
    </row>
    <row r="122" spans="1:118" ht="17.45" customHeight="1" x14ac:dyDescent="0.25">
      <c r="A122" s="127" t="s">
        <v>129</v>
      </c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9"/>
      <c r="AL122" s="4"/>
    </row>
    <row r="123" spans="1:118" ht="31.9" customHeight="1" x14ac:dyDescent="0.25">
      <c r="A123" s="71"/>
      <c r="B123" s="71"/>
      <c r="C123" s="47" t="s">
        <v>93</v>
      </c>
      <c r="D123" s="48" t="s">
        <v>66</v>
      </c>
      <c r="E123" s="52">
        <v>20</v>
      </c>
      <c r="F123" s="52">
        <v>2</v>
      </c>
      <c r="G123" s="49">
        <f t="shared" ref="G123" si="137">E123</f>
        <v>20</v>
      </c>
      <c r="H123" s="50">
        <f t="shared" ref="H123" si="138">(G123*1)/25</f>
        <v>0.8</v>
      </c>
      <c r="I123" s="49">
        <f t="shared" ref="I123" si="139">(F123*25)-G123</f>
        <v>30</v>
      </c>
      <c r="J123" s="50">
        <f t="shared" ref="J123" si="140">(I123*1)/25</f>
        <v>1.2</v>
      </c>
      <c r="K123" s="84" t="s">
        <v>178</v>
      </c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>
        <v>20</v>
      </c>
      <c r="W123" s="51">
        <f t="shared" ref="W123:W125" si="141">(V123*$F123)/$E123</f>
        <v>2</v>
      </c>
      <c r="X123" s="47">
        <v>20</v>
      </c>
      <c r="Y123" s="47">
        <v>20</v>
      </c>
      <c r="Z123" s="47"/>
      <c r="AA123" s="47"/>
      <c r="AB123" s="47"/>
      <c r="AC123" s="47"/>
      <c r="AD123" s="47"/>
      <c r="AE123" s="47"/>
      <c r="AF123" s="47"/>
      <c r="AG123" s="47"/>
      <c r="AH123" s="47"/>
      <c r="AL123" s="54"/>
    </row>
    <row r="124" spans="1:118" ht="38.450000000000003" customHeight="1" x14ac:dyDescent="0.25">
      <c r="A124" s="26">
        <v>8</v>
      </c>
      <c r="B124" s="29"/>
      <c r="C124" s="47" t="s">
        <v>84</v>
      </c>
      <c r="D124" s="48" t="s">
        <v>182</v>
      </c>
      <c r="E124" s="47">
        <v>30</v>
      </c>
      <c r="F124" s="47">
        <v>2</v>
      </c>
      <c r="G124" s="49">
        <f>E124</f>
        <v>30</v>
      </c>
      <c r="H124" s="50">
        <f>(G124*1)/25</f>
        <v>1.2</v>
      </c>
      <c r="I124" s="49">
        <f>(F124*25)-G124</f>
        <v>20</v>
      </c>
      <c r="J124" s="50">
        <f>(I124*1)/25</f>
        <v>0.8</v>
      </c>
      <c r="K124" s="27" t="s">
        <v>17</v>
      </c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>
        <v>30</v>
      </c>
      <c r="W124" s="51">
        <f t="shared" si="141"/>
        <v>2</v>
      </c>
      <c r="X124" s="47">
        <v>20</v>
      </c>
      <c r="Y124" s="47">
        <v>20</v>
      </c>
      <c r="Z124" s="47"/>
      <c r="AA124" s="47"/>
      <c r="AB124" s="47"/>
      <c r="AC124" s="47"/>
      <c r="AD124" s="47"/>
      <c r="AE124" s="47"/>
      <c r="AF124" s="47"/>
      <c r="AG124" s="47"/>
      <c r="AH124" s="47"/>
      <c r="AL124" s="54"/>
    </row>
    <row r="125" spans="1:118" ht="22.9" customHeight="1" x14ac:dyDescent="0.25">
      <c r="A125" s="130" t="s">
        <v>130</v>
      </c>
      <c r="B125" s="131"/>
      <c r="C125" s="131"/>
      <c r="D125" s="132"/>
      <c r="E125" s="52">
        <f>SUM(E123:E124)</f>
        <v>50</v>
      </c>
      <c r="F125" s="52">
        <f t="shared" ref="F125" si="142">SUM(F123:F124)</f>
        <v>4</v>
      </c>
      <c r="G125" s="52">
        <f t="shared" ref="G125" si="143">SUM(G123:G124)</f>
        <v>50</v>
      </c>
      <c r="H125" s="52">
        <f t="shared" ref="H125" si="144">SUM(H123:H124)</f>
        <v>2</v>
      </c>
      <c r="I125" s="52">
        <f t="shared" ref="I125" si="145">SUM(I123:I124)</f>
        <v>50</v>
      </c>
      <c r="J125" s="52">
        <f t="shared" ref="J125" si="146">SUM(J123:J124)</f>
        <v>2</v>
      </c>
      <c r="K125" s="70"/>
      <c r="L125" s="52">
        <f>SUM(L123:L124)</f>
        <v>0</v>
      </c>
      <c r="M125" s="51">
        <f t="shared" ref="M125" si="147">(L125*$F125)/$E125</f>
        <v>0</v>
      </c>
      <c r="N125" s="52"/>
      <c r="O125" s="52"/>
      <c r="P125" s="52"/>
      <c r="Q125" s="52">
        <f>SUM(Q123:Q124)</f>
        <v>0</v>
      </c>
      <c r="R125" s="51">
        <f t="shared" ref="R125" si="148">(Q125*$F125)/$E125</f>
        <v>0</v>
      </c>
      <c r="S125" s="52"/>
      <c r="T125" s="52"/>
      <c r="U125" s="52"/>
      <c r="V125" s="52">
        <f>SUM(V123:V124)</f>
        <v>50</v>
      </c>
      <c r="W125" s="51">
        <f t="shared" si="141"/>
        <v>4</v>
      </c>
      <c r="X125" s="52"/>
      <c r="Y125" s="52"/>
      <c r="Z125" s="52"/>
      <c r="AA125" s="47"/>
      <c r="AB125" s="47"/>
      <c r="AC125" s="47"/>
      <c r="AD125" s="47"/>
      <c r="AE125" s="47"/>
      <c r="AF125" s="47"/>
      <c r="AG125" s="47"/>
      <c r="AH125" s="47"/>
      <c r="AL125" s="4"/>
    </row>
    <row r="126" spans="1:118" ht="21" customHeight="1" x14ac:dyDescent="0.25">
      <c r="A126" s="127" t="s">
        <v>105</v>
      </c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9"/>
      <c r="AH126" s="47"/>
      <c r="AL126" s="4"/>
    </row>
    <row r="127" spans="1:118" ht="31.15" customHeight="1" x14ac:dyDescent="0.25">
      <c r="A127" s="71"/>
      <c r="B127" s="71"/>
      <c r="C127" s="47" t="s">
        <v>65</v>
      </c>
      <c r="D127" s="48" t="s">
        <v>66</v>
      </c>
      <c r="E127" s="52">
        <v>20</v>
      </c>
      <c r="F127" s="52">
        <v>2</v>
      </c>
      <c r="G127" s="49">
        <f t="shared" ref="G127" si="149">E127</f>
        <v>20</v>
      </c>
      <c r="H127" s="50">
        <f t="shared" ref="H127" si="150">(G127*1)/25</f>
        <v>0.8</v>
      </c>
      <c r="I127" s="49">
        <f t="shared" ref="I127" si="151">(F127*25)-G127</f>
        <v>30</v>
      </c>
      <c r="J127" s="50">
        <f t="shared" ref="J127" si="152">(I127*1)/25</f>
        <v>1.2</v>
      </c>
      <c r="K127" s="84" t="s">
        <v>178</v>
      </c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>
        <v>20</v>
      </c>
      <c r="W127" s="51">
        <f t="shared" ref="W127" si="153">(V127*$F127)/$E127</f>
        <v>2</v>
      </c>
      <c r="X127" s="47">
        <v>20</v>
      </c>
      <c r="Y127" s="47">
        <v>20</v>
      </c>
      <c r="Z127" s="47"/>
      <c r="AA127" s="47"/>
      <c r="AB127" s="47"/>
      <c r="AC127" s="47"/>
      <c r="AD127" s="47"/>
      <c r="AE127" s="47"/>
      <c r="AF127" s="47"/>
      <c r="AG127" s="47"/>
      <c r="AH127" s="47"/>
      <c r="AL127" s="54"/>
    </row>
    <row r="128" spans="1:118" ht="37.15" customHeight="1" x14ac:dyDescent="0.25">
      <c r="A128" s="26"/>
      <c r="B128" s="26"/>
      <c r="C128" s="47" t="s">
        <v>97</v>
      </c>
      <c r="D128" s="48" t="s">
        <v>182</v>
      </c>
      <c r="E128" s="47">
        <v>30</v>
      </c>
      <c r="F128" s="47">
        <v>2</v>
      </c>
      <c r="G128" s="49">
        <f>E128</f>
        <v>30</v>
      </c>
      <c r="H128" s="50">
        <f>(G128*1)/25</f>
        <v>1.2</v>
      </c>
      <c r="I128" s="49">
        <f>(F128*25)-G128</f>
        <v>20</v>
      </c>
      <c r="J128" s="50">
        <f>(I128*1)/25</f>
        <v>0.8</v>
      </c>
      <c r="K128" s="27" t="s">
        <v>17</v>
      </c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>
        <v>30</v>
      </c>
      <c r="W128" s="51">
        <f t="shared" ref="W128:W129" si="154">(V128*$F128)/$E128</f>
        <v>2</v>
      </c>
      <c r="X128" s="47">
        <v>20</v>
      </c>
      <c r="Y128" s="47">
        <v>20</v>
      </c>
      <c r="Z128" s="47"/>
      <c r="AA128" s="47"/>
      <c r="AB128" s="47"/>
      <c r="AC128" s="47"/>
      <c r="AD128" s="47"/>
      <c r="AE128" s="47"/>
      <c r="AF128" s="47"/>
      <c r="AG128" s="47"/>
      <c r="AH128" s="47"/>
      <c r="AL128" s="54"/>
    </row>
    <row r="129" spans="1:38" ht="18" customHeight="1" x14ac:dyDescent="0.25">
      <c r="A129" s="130" t="s">
        <v>132</v>
      </c>
      <c r="B129" s="131"/>
      <c r="C129" s="131"/>
      <c r="D129" s="132"/>
      <c r="E129" s="52">
        <f>SUM(E127:E128)</f>
        <v>50</v>
      </c>
      <c r="F129" s="52">
        <f t="shared" ref="F129:J129" si="155">SUM(F127:F128)</f>
        <v>4</v>
      </c>
      <c r="G129" s="52">
        <f t="shared" si="155"/>
        <v>50</v>
      </c>
      <c r="H129" s="52">
        <f t="shared" si="155"/>
        <v>2</v>
      </c>
      <c r="I129" s="52">
        <f t="shared" si="155"/>
        <v>50</v>
      </c>
      <c r="J129" s="52">
        <f t="shared" si="155"/>
        <v>2</v>
      </c>
      <c r="K129" s="70"/>
      <c r="L129" s="52">
        <f>SUM(L127:L128)</f>
        <v>0</v>
      </c>
      <c r="M129" s="51">
        <f t="shared" ref="M129" si="156">(L129*$F129)/$E129</f>
        <v>0</v>
      </c>
      <c r="N129" s="52"/>
      <c r="O129" s="52"/>
      <c r="P129" s="52"/>
      <c r="Q129" s="52">
        <f>SUM(Q127:Q128)</f>
        <v>0</v>
      </c>
      <c r="R129" s="51">
        <f t="shared" ref="R129" si="157">(Q129*$F129)/$E129</f>
        <v>0</v>
      </c>
      <c r="S129" s="52"/>
      <c r="T129" s="52"/>
      <c r="U129" s="52"/>
      <c r="V129" s="52">
        <f>SUM(V127:V128)</f>
        <v>50</v>
      </c>
      <c r="W129" s="51">
        <f t="shared" si="154"/>
        <v>4</v>
      </c>
      <c r="X129" s="52"/>
      <c r="Y129" s="52"/>
      <c r="Z129" s="52"/>
      <c r="AA129" s="47"/>
      <c r="AB129" s="47"/>
      <c r="AC129" s="47"/>
      <c r="AD129" s="47"/>
      <c r="AE129" s="47"/>
      <c r="AF129" s="47"/>
      <c r="AG129" s="47"/>
      <c r="AH129" s="47"/>
      <c r="AL129" s="4"/>
    </row>
    <row r="130" spans="1:38" ht="32.25" customHeight="1" x14ac:dyDescent="0.25">
      <c r="A130" s="127" t="s">
        <v>119</v>
      </c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9"/>
      <c r="AL130" s="4"/>
    </row>
    <row r="131" spans="1:38" ht="40.9" customHeight="1" x14ac:dyDescent="0.25">
      <c r="A131" s="26">
        <v>9</v>
      </c>
      <c r="B131" s="29"/>
      <c r="C131" s="47" t="s">
        <v>155</v>
      </c>
      <c r="D131" s="47" t="s">
        <v>41</v>
      </c>
      <c r="E131" s="47">
        <v>75</v>
      </c>
      <c r="F131" s="47">
        <v>3</v>
      </c>
      <c r="G131" s="49">
        <v>10</v>
      </c>
      <c r="H131" s="50">
        <f>(G131*1)/25</f>
        <v>0.4</v>
      </c>
      <c r="I131" s="49">
        <f>E131-G131</f>
        <v>65</v>
      </c>
      <c r="J131" s="50">
        <f>(I131*1)/25</f>
        <v>2.6</v>
      </c>
      <c r="K131" s="27" t="s">
        <v>17</v>
      </c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>
        <f>E131</f>
        <v>75</v>
      </c>
      <c r="AF131" s="51">
        <f t="shared" ref="AF131" si="158">(AE131*$F131)/$E131</f>
        <v>3</v>
      </c>
      <c r="AG131" s="47"/>
      <c r="AH131" s="47"/>
      <c r="AL131" s="25"/>
    </row>
    <row r="132" spans="1:38" ht="21" customHeight="1" x14ac:dyDescent="0.25">
      <c r="A132" s="127" t="s">
        <v>124</v>
      </c>
      <c r="B132" s="128"/>
      <c r="C132" s="128"/>
      <c r="D132" s="129"/>
      <c r="E132" s="52">
        <f>SUM(E125,E131)</f>
        <v>125</v>
      </c>
      <c r="F132" s="52">
        <f t="shared" ref="F132:J132" si="159">SUM(F125,F131)</f>
        <v>7</v>
      </c>
      <c r="G132" s="52">
        <f t="shared" si="159"/>
        <v>60</v>
      </c>
      <c r="H132" s="70">
        <f t="shared" si="159"/>
        <v>2.4</v>
      </c>
      <c r="I132" s="52">
        <f t="shared" si="159"/>
        <v>115</v>
      </c>
      <c r="J132" s="70">
        <f t="shared" si="159"/>
        <v>4.5999999999999996</v>
      </c>
      <c r="K132" s="70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47"/>
      <c r="AB132" s="47"/>
      <c r="AC132" s="47"/>
      <c r="AD132" s="47"/>
      <c r="AE132" s="47"/>
      <c r="AF132" s="47"/>
      <c r="AG132" s="47"/>
      <c r="AH132" s="47"/>
      <c r="AL132" s="4"/>
    </row>
    <row r="133" spans="1:38" ht="21" customHeight="1" x14ac:dyDescent="0.25">
      <c r="A133" s="130" t="s">
        <v>58</v>
      </c>
      <c r="B133" s="131"/>
      <c r="C133" s="131"/>
      <c r="D133" s="132"/>
      <c r="E133" s="47">
        <f t="shared" ref="E133:J133" si="160">SUM(E110,E114,E120,E125,E131)</f>
        <v>405</v>
      </c>
      <c r="F133" s="47">
        <f t="shared" si="160"/>
        <v>30</v>
      </c>
      <c r="G133" s="47">
        <f t="shared" si="160"/>
        <v>340</v>
      </c>
      <c r="H133" s="68">
        <f t="shared" si="160"/>
        <v>13.4</v>
      </c>
      <c r="I133" s="47">
        <f t="shared" si="160"/>
        <v>415</v>
      </c>
      <c r="J133" s="68">
        <f t="shared" si="160"/>
        <v>16.600000000000001</v>
      </c>
      <c r="K133" s="68"/>
      <c r="L133" s="47">
        <f>SUM(L110,L114,L120,L125,L131)</f>
        <v>50</v>
      </c>
      <c r="M133" s="51">
        <f t="shared" ref="M133" si="161">(L133*$F133)/$E133</f>
        <v>3.7037037037037037</v>
      </c>
      <c r="N133" s="47"/>
      <c r="O133" s="47"/>
      <c r="P133" s="47"/>
      <c r="Q133" s="47">
        <f>SUM(Q110,Q114,Q120,Q125,Q131)</f>
        <v>115</v>
      </c>
      <c r="R133" s="51">
        <f t="shared" ref="R133" si="162">(Q133*$F133)/$E133</f>
        <v>8.518518518518519</v>
      </c>
      <c r="S133" s="47"/>
      <c r="T133" s="47"/>
      <c r="U133" s="47"/>
      <c r="V133" s="47">
        <f>SUM(V110,V114,V120,V125,V131)</f>
        <v>165</v>
      </c>
      <c r="W133" s="51">
        <f t="shared" ref="W133" si="163">(V133*$F133)/$E133</f>
        <v>12.222222222222221</v>
      </c>
      <c r="X133" s="47"/>
      <c r="Y133" s="47"/>
      <c r="Z133" s="47"/>
      <c r="AA133" s="47"/>
      <c r="AB133" s="47"/>
      <c r="AC133" s="47"/>
      <c r="AD133" s="47"/>
      <c r="AE133" s="47">
        <f>SUM(AE110,AE114,AE120,AE125,AE131)</f>
        <v>75</v>
      </c>
      <c r="AF133" s="51">
        <f t="shared" ref="AF133" si="164">(AE133*$F133)/$E133</f>
        <v>5.5555555555555554</v>
      </c>
      <c r="AG133" s="47"/>
      <c r="AH133" s="47"/>
      <c r="AL133" s="4"/>
    </row>
    <row r="134" spans="1:38" ht="8.25" customHeight="1" x14ac:dyDescent="0.25">
      <c r="A134" s="145" t="s">
        <v>185</v>
      </c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7"/>
      <c r="AL134" s="4"/>
    </row>
    <row r="135" spans="1:38" ht="24" customHeight="1" x14ac:dyDescent="0.25">
      <c r="A135" s="148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50"/>
      <c r="AL135" s="4"/>
    </row>
    <row r="136" spans="1:38" ht="24" customHeight="1" x14ac:dyDescent="0.25">
      <c r="A136" s="136" t="s">
        <v>3</v>
      </c>
      <c r="B136" s="63"/>
      <c r="C136" s="136" t="s">
        <v>4</v>
      </c>
      <c r="D136" s="136" t="s">
        <v>5</v>
      </c>
      <c r="E136" s="130" t="s">
        <v>0</v>
      </c>
      <c r="F136" s="132"/>
      <c r="G136" s="133" t="s">
        <v>59</v>
      </c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  <c r="AF136" s="134"/>
      <c r="AG136" s="134"/>
      <c r="AH136" s="135"/>
      <c r="AL136" s="166"/>
    </row>
    <row r="137" spans="1:38" ht="49.5" customHeight="1" x14ac:dyDescent="0.25">
      <c r="A137" s="137"/>
      <c r="B137" s="64"/>
      <c r="C137" s="137"/>
      <c r="D137" s="137"/>
      <c r="E137" s="139" t="s">
        <v>31</v>
      </c>
      <c r="F137" s="139" t="s">
        <v>7</v>
      </c>
      <c r="G137" s="139" t="s">
        <v>125</v>
      </c>
      <c r="H137" s="142" t="s">
        <v>7</v>
      </c>
      <c r="I137" s="139" t="s">
        <v>126</v>
      </c>
      <c r="J137" s="142" t="s">
        <v>7</v>
      </c>
      <c r="K137" s="142" t="s">
        <v>151</v>
      </c>
      <c r="L137" s="133" t="s">
        <v>121</v>
      </c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5"/>
      <c r="AA137" s="133" t="s">
        <v>2</v>
      </c>
      <c r="AB137" s="134"/>
      <c r="AC137" s="134"/>
      <c r="AD137" s="134"/>
      <c r="AE137" s="134"/>
      <c r="AF137" s="134"/>
      <c r="AG137" s="134"/>
      <c r="AH137" s="135"/>
      <c r="AL137" s="166"/>
    </row>
    <row r="138" spans="1:38" ht="37.5" customHeight="1" x14ac:dyDescent="0.25">
      <c r="A138" s="137"/>
      <c r="B138" s="64"/>
      <c r="C138" s="137"/>
      <c r="D138" s="137"/>
      <c r="E138" s="140"/>
      <c r="F138" s="140"/>
      <c r="G138" s="140"/>
      <c r="H138" s="143"/>
      <c r="I138" s="140"/>
      <c r="J138" s="143"/>
      <c r="K138" s="143"/>
      <c r="L138" s="133" t="s">
        <v>360</v>
      </c>
      <c r="M138" s="134"/>
      <c r="N138" s="134"/>
      <c r="O138" s="134"/>
      <c r="P138" s="135"/>
      <c r="Q138" s="133" t="s">
        <v>8</v>
      </c>
      <c r="R138" s="134"/>
      <c r="S138" s="134"/>
      <c r="T138" s="134"/>
      <c r="U138" s="135"/>
      <c r="V138" s="133" t="s">
        <v>148</v>
      </c>
      <c r="W138" s="134"/>
      <c r="X138" s="134"/>
      <c r="Y138" s="134"/>
      <c r="Z138" s="135"/>
      <c r="AA138" s="133" t="s">
        <v>9</v>
      </c>
      <c r="AB138" s="134"/>
      <c r="AC138" s="134"/>
      <c r="AD138" s="135"/>
      <c r="AE138" s="133" t="s">
        <v>10</v>
      </c>
      <c r="AF138" s="134"/>
      <c r="AG138" s="134"/>
      <c r="AH138" s="135"/>
      <c r="AL138" s="166"/>
    </row>
    <row r="139" spans="1:38" ht="36.6" customHeight="1" x14ac:dyDescent="0.25">
      <c r="A139" s="138"/>
      <c r="B139" s="65"/>
      <c r="C139" s="138"/>
      <c r="D139" s="138"/>
      <c r="E139" s="141"/>
      <c r="F139" s="141"/>
      <c r="G139" s="141"/>
      <c r="H139" s="144"/>
      <c r="I139" s="141"/>
      <c r="J139" s="144"/>
      <c r="K139" s="144"/>
      <c r="L139" s="26" t="s">
        <v>11</v>
      </c>
      <c r="M139" s="66" t="s">
        <v>7</v>
      </c>
      <c r="N139" s="66" t="s">
        <v>12</v>
      </c>
      <c r="O139" s="26" t="s">
        <v>13</v>
      </c>
      <c r="P139" s="26" t="s">
        <v>149</v>
      </c>
      <c r="Q139" s="26" t="s">
        <v>11</v>
      </c>
      <c r="R139" s="66" t="s">
        <v>7</v>
      </c>
      <c r="S139" s="66" t="s">
        <v>12</v>
      </c>
      <c r="T139" s="26" t="s">
        <v>13</v>
      </c>
      <c r="U139" s="26" t="s">
        <v>149</v>
      </c>
      <c r="V139" s="26" t="s">
        <v>11</v>
      </c>
      <c r="W139" s="66" t="s">
        <v>7</v>
      </c>
      <c r="X139" s="66" t="s">
        <v>12</v>
      </c>
      <c r="Y139" s="26" t="s">
        <v>13</v>
      </c>
      <c r="Z139" s="26" t="s">
        <v>149</v>
      </c>
      <c r="AA139" s="26" t="s">
        <v>11</v>
      </c>
      <c r="AB139" s="66" t="s">
        <v>7</v>
      </c>
      <c r="AC139" s="66" t="s">
        <v>12</v>
      </c>
      <c r="AD139" s="26" t="s">
        <v>13</v>
      </c>
      <c r="AE139" s="26" t="s">
        <v>11</v>
      </c>
      <c r="AF139" s="66" t="s">
        <v>7</v>
      </c>
      <c r="AG139" s="66" t="s">
        <v>12</v>
      </c>
      <c r="AH139" s="26" t="s">
        <v>13</v>
      </c>
      <c r="AL139" s="166"/>
    </row>
    <row r="140" spans="1:38" ht="21" customHeight="1" x14ac:dyDescent="0.25">
      <c r="A140" s="133" t="s">
        <v>14</v>
      </c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5"/>
      <c r="AL140" s="4"/>
    </row>
    <row r="141" spans="1:38" ht="35.450000000000003" customHeight="1" x14ac:dyDescent="0.25">
      <c r="A141" s="67">
        <v>1</v>
      </c>
      <c r="B141" s="26"/>
      <c r="C141" s="47" t="s">
        <v>47</v>
      </c>
      <c r="D141" s="47" t="s">
        <v>48</v>
      </c>
      <c r="E141" s="47">
        <v>45</v>
      </c>
      <c r="F141" s="47">
        <v>5</v>
      </c>
      <c r="G141" s="49">
        <f>E141</f>
        <v>45</v>
      </c>
      <c r="H141" s="50">
        <f>(G141*1)/25</f>
        <v>1.8</v>
      </c>
      <c r="I141" s="49">
        <f>(F141*25)-G141</f>
        <v>80</v>
      </c>
      <c r="J141" s="50">
        <f>(I141*1)/25</f>
        <v>3.2</v>
      </c>
      <c r="K141" s="27" t="s">
        <v>20</v>
      </c>
      <c r="L141" s="47">
        <v>15</v>
      </c>
      <c r="M141" s="51">
        <f t="shared" ref="M141:M142" si="165">(L141*$F141)/$E141</f>
        <v>1.6666666666666667</v>
      </c>
      <c r="N141" s="47">
        <v>40</v>
      </c>
      <c r="O141" s="47"/>
      <c r="P141" s="47"/>
      <c r="Q141" s="47"/>
      <c r="R141" s="51"/>
      <c r="S141" s="47"/>
      <c r="T141" s="47"/>
      <c r="U141" s="47"/>
      <c r="V141" s="47">
        <v>30</v>
      </c>
      <c r="W141" s="51">
        <f t="shared" ref="W141:W142" si="166">(V141*$F141)/$E141</f>
        <v>3.3333333333333335</v>
      </c>
      <c r="X141" s="52">
        <v>20</v>
      </c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L141" s="25"/>
    </row>
    <row r="142" spans="1:38" ht="15" customHeight="1" x14ac:dyDescent="0.25">
      <c r="A142" s="130" t="s">
        <v>112</v>
      </c>
      <c r="B142" s="131"/>
      <c r="C142" s="131"/>
      <c r="D142" s="132"/>
      <c r="E142" s="47">
        <f t="shared" ref="E142:L142" si="167">SUM(E141)</f>
        <v>45</v>
      </c>
      <c r="F142" s="47">
        <f t="shared" si="167"/>
        <v>5</v>
      </c>
      <c r="G142" s="47">
        <f t="shared" si="167"/>
        <v>45</v>
      </c>
      <c r="H142" s="68">
        <f t="shared" si="167"/>
        <v>1.8</v>
      </c>
      <c r="I142" s="47">
        <f t="shared" si="167"/>
        <v>80</v>
      </c>
      <c r="J142" s="68">
        <f t="shared" si="167"/>
        <v>3.2</v>
      </c>
      <c r="K142" s="68"/>
      <c r="L142" s="47">
        <f t="shared" si="167"/>
        <v>15</v>
      </c>
      <c r="M142" s="51">
        <f t="shared" si="165"/>
        <v>1.6666666666666667</v>
      </c>
      <c r="N142" s="47"/>
      <c r="O142" s="47"/>
      <c r="P142" s="47"/>
      <c r="Q142" s="47">
        <f>SUM(Q141)</f>
        <v>0</v>
      </c>
      <c r="R142" s="51">
        <f t="shared" ref="R142" si="168">(Q142*$F142)/$E142</f>
        <v>0</v>
      </c>
      <c r="S142" s="47"/>
      <c r="T142" s="47"/>
      <c r="U142" s="47"/>
      <c r="V142" s="47">
        <f>SUM(V141)</f>
        <v>30</v>
      </c>
      <c r="W142" s="51">
        <f t="shared" si="166"/>
        <v>3.3333333333333335</v>
      </c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L142" s="4"/>
    </row>
    <row r="143" spans="1:38" ht="21.6" customHeight="1" x14ac:dyDescent="0.25">
      <c r="A143" s="133" t="s">
        <v>23</v>
      </c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  <c r="AA143" s="134"/>
      <c r="AB143" s="134"/>
      <c r="AC143" s="134"/>
      <c r="AD143" s="134"/>
      <c r="AE143" s="134"/>
      <c r="AF143" s="134"/>
      <c r="AG143" s="134"/>
      <c r="AH143" s="135"/>
      <c r="AL143" s="4"/>
    </row>
    <row r="144" spans="1:38" ht="37.9" customHeight="1" x14ac:dyDescent="0.25">
      <c r="A144" s="26">
        <v>2</v>
      </c>
      <c r="B144" s="29"/>
      <c r="C144" s="47" t="s">
        <v>62</v>
      </c>
      <c r="D144" s="47" t="s">
        <v>157</v>
      </c>
      <c r="E144" s="47">
        <v>30</v>
      </c>
      <c r="F144" s="47">
        <v>2</v>
      </c>
      <c r="G144" s="49">
        <f>E144</f>
        <v>30</v>
      </c>
      <c r="H144" s="50">
        <f>(G144*1)/25</f>
        <v>1.2</v>
      </c>
      <c r="I144" s="49">
        <f>(F144*25)-G144</f>
        <v>20</v>
      </c>
      <c r="J144" s="50">
        <f>(I144*1)/25</f>
        <v>0.8</v>
      </c>
      <c r="K144" s="27" t="s">
        <v>17</v>
      </c>
      <c r="L144" s="47">
        <v>10</v>
      </c>
      <c r="M144" s="51">
        <f t="shared" ref="M144:M146" si="169">(L144*$F144)/$E144</f>
        <v>0.66666666666666663</v>
      </c>
      <c r="N144" s="47">
        <v>40</v>
      </c>
      <c r="O144" s="47"/>
      <c r="P144" s="47"/>
      <c r="Q144" s="47"/>
      <c r="R144" s="47"/>
      <c r="S144" s="47"/>
      <c r="T144" s="47"/>
      <c r="U144" s="47"/>
      <c r="V144" s="47">
        <v>20</v>
      </c>
      <c r="W144" s="51">
        <f t="shared" ref="W144" si="170">(V144*$F144)/$E144</f>
        <v>1.3333333333333333</v>
      </c>
      <c r="X144" s="47">
        <v>20</v>
      </c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L144" s="25"/>
    </row>
    <row r="145" spans="1:118" ht="39.6" customHeight="1" x14ac:dyDescent="0.25">
      <c r="A145" s="67">
        <v>3</v>
      </c>
      <c r="B145" s="29"/>
      <c r="C145" s="48" t="s">
        <v>116</v>
      </c>
      <c r="D145" s="47" t="s">
        <v>64</v>
      </c>
      <c r="E145" s="47">
        <v>30</v>
      </c>
      <c r="F145" s="47">
        <v>3</v>
      </c>
      <c r="G145" s="49">
        <f>E145</f>
        <v>30</v>
      </c>
      <c r="H145" s="50">
        <f>(G145*1)/25</f>
        <v>1.2</v>
      </c>
      <c r="I145" s="49">
        <f>(F145*25)-G145</f>
        <v>45</v>
      </c>
      <c r="J145" s="50">
        <f>(I145*1)/25</f>
        <v>1.8</v>
      </c>
      <c r="K145" s="27" t="s">
        <v>17</v>
      </c>
      <c r="L145" s="47">
        <v>10</v>
      </c>
      <c r="M145" s="51">
        <f t="shared" si="169"/>
        <v>1</v>
      </c>
      <c r="N145" s="47">
        <v>40</v>
      </c>
      <c r="O145" s="47"/>
      <c r="P145" s="47"/>
      <c r="Q145" s="47">
        <v>20</v>
      </c>
      <c r="R145" s="51">
        <f t="shared" ref="R145:R146" si="171">(Q145*$F145)/$E145</f>
        <v>2</v>
      </c>
      <c r="S145" s="47">
        <v>10</v>
      </c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L145" s="25"/>
    </row>
    <row r="146" spans="1:118" ht="15" customHeight="1" x14ac:dyDescent="0.25">
      <c r="A146" s="130" t="s">
        <v>113</v>
      </c>
      <c r="B146" s="131"/>
      <c r="C146" s="131"/>
      <c r="D146" s="132"/>
      <c r="E146" s="47">
        <f t="shared" ref="E146:L146" si="172">SUM(E144:E145)</f>
        <v>60</v>
      </c>
      <c r="F146" s="47">
        <f t="shared" si="172"/>
        <v>5</v>
      </c>
      <c r="G146" s="47">
        <f t="shared" si="172"/>
        <v>60</v>
      </c>
      <c r="H146" s="68">
        <f t="shared" si="172"/>
        <v>2.4</v>
      </c>
      <c r="I146" s="47">
        <f t="shared" si="172"/>
        <v>65</v>
      </c>
      <c r="J146" s="68">
        <f t="shared" si="172"/>
        <v>2.6</v>
      </c>
      <c r="K146" s="68"/>
      <c r="L146" s="47">
        <f t="shared" si="172"/>
        <v>20</v>
      </c>
      <c r="M146" s="51">
        <f t="shared" si="169"/>
        <v>1.6666666666666667</v>
      </c>
      <c r="N146" s="47"/>
      <c r="O146" s="47"/>
      <c r="P146" s="47"/>
      <c r="Q146" s="47">
        <f>SUM(Q144:Q145)</f>
        <v>20</v>
      </c>
      <c r="R146" s="51">
        <f t="shared" si="171"/>
        <v>1.6666666666666667</v>
      </c>
      <c r="S146" s="47"/>
      <c r="T146" s="47"/>
      <c r="U146" s="47"/>
      <c r="V146" s="47">
        <f>SUM(V144:V145)</f>
        <v>20</v>
      </c>
      <c r="W146" s="51">
        <f t="shared" ref="W146" si="173">(V146*$F146)/$E146</f>
        <v>1.6666666666666667</v>
      </c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L146" s="4"/>
    </row>
    <row r="147" spans="1:118" ht="17.45" customHeight="1" x14ac:dyDescent="0.25">
      <c r="A147" s="133" t="s">
        <v>100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5"/>
      <c r="AL147" s="4"/>
    </row>
    <row r="148" spans="1:118" ht="37.9" customHeight="1" x14ac:dyDescent="0.25">
      <c r="A148" s="67"/>
      <c r="B148" s="29"/>
      <c r="C148" s="47" t="s">
        <v>167</v>
      </c>
      <c r="D148" s="48" t="s">
        <v>184</v>
      </c>
      <c r="E148" s="52">
        <v>20</v>
      </c>
      <c r="F148" s="52">
        <v>2</v>
      </c>
      <c r="G148" s="49">
        <f t="shared" ref="G148" si="174">E148</f>
        <v>20</v>
      </c>
      <c r="H148" s="50">
        <f t="shared" ref="H148" si="175">(G148*1)/25</f>
        <v>0.8</v>
      </c>
      <c r="I148" s="49">
        <f t="shared" ref="I148" si="176">(F148*25)-G148</f>
        <v>30</v>
      </c>
      <c r="J148" s="50">
        <f t="shared" ref="J148" si="177">(I148*1)/25</f>
        <v>1.2</v>
      </c>
      <c r="K148" s="27" t="s">
        <v>17</v>
      </c>
      <c r="L148" s="47"/>
      <c r="M148" s="47"/>
      <c r="N148" s="47"/>
      <c r="O148" s="47"/>
      <c r="P148" s="47"/>
      <c r="Q148" s="47"/>
      <c r="R148" s="51"/>
      <c r="S148" s="47"/>
      <c r="T148" s="47"/>
      <c r="U148" s="47"/>
      <c r="V148" s="47">
        <v>20</v>
      </c>
      <c r="W148" s="51">
        <f t="shared" ref="W148" si="178">(V148*$F148)/$E148</f>
        <v>2</v>
      </c>
      <c r="X148" s="47">
        <v>20</v>
      </c>
      <c r="Y148" s="47">
        <v>20</v>
      </c>
      <c r="Z148" s="47"/>
      <c r="AA148" s="47"/>
      <c r="AB148" s="47"/>
      <c r="AC148" s="47"/>
      <c r="AD148" s="47"/>
      <c r="AE148" s="47"/>
      <c r="AF148" s="47"/>
      <c r="AG148" s="47"/>
      <c r="AH148" s="47"/>
      <c r="AL148" s="54"/>
    </row>
    <row r="149" spans="1:118" s="8" customFormat="1" ht="46.15" customHeight="1" x14ac:dyDescent="0.25">
      <c r="A149" s="86"/>
      <c r="B149" s="86"/>
      <c r="C149" s="87" t="s">
        <v>106</v>
      </c>
      <c r="D149" s="87" t="s">
        <v>183</v>
      </c>
      <c r="E149" s="87">
        <v>20</v>
      </c>
      <c r="F149" s="87">
        <v>1</v>
      </c>
      <c r="G149" s="88">
        <f>E149</f>
        <v>20</v>
      </c>
      <c r="H149" s="89">
        <f>(G149*1)/25</f>
        <v>0.8</v>
      </c>
      <c r="I149" s="88">
        <f>(F149*25)-G149</f>
        <v>5</v>
      </c>
      <c r="J149" s="89">
        <f>(I149*1)/25</f>
        <v>0.2</v>
      </c>
      <c r="K149" s="90" t="s">
        <v>17</v>
      </c>
      <c r="L149" s="87">
        <v>20</v>
      </c>
      <c r="M149" s="91">
        <f>(L149*$F149)/$E149</f>
        <v>1</v>
      </c>
      <c r="N149" s="87">
        <v>40</v>
      </c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92" t="s">
        <v>169</v>
      </c>
      <c r="AL149" s="93"/>
      <c r="DM149" s="94"/>
      <c r="DN149" s="94"/>
    </row>
    <row r="150" spans="1:118" ht="59.45" customHeight="1" x14ac:dyDescent="0.25">
      <c r="A150" s="26">
        <v>5</v>
      </c>
      <c r="B150" s="26"/>
      <c r="C150" s="48" t="s">
        <v>203</v>
      </c>
      <c r="D150" s="47" t="s">
        <v>38</v>
      </c>
      <c r="E150" s="52">
        <v>30</v>
      </c>
      <c r="F150" s="52">
        <v>1</v>
      </c>
      <c r="G150" s="49">
        <f>E150</f>
        <v>30</v>
      </c>
      <c r="H150" s="50">
        <f>(G150*1)/30</f>
        <v>1</v>
      </c>
      <c r="I150" s="49">
        <f>(F150*30)-G150</f>
        <v>0</v>
      </c>
      <c r="J150" s="50">
        <f>(I150*1)/30</f>
        <v>0</v>
      </c>
      <c r="K150" s="27" t="s">
        <v>20</v>
      </c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>
        <v>30</v>
      </c>
      <c r="W150" s="51">
        <f t="shared" ref="W150:W151" si="179">(V150*$F150)/$E150</f>
        <v>1</v>
      </c>
      <c r="X150" s="47">
        <v>20</v>
      </c>
      <c r="Y150" s="47">
        <v>40</v>
      </c>
      <c r="Z150" s="47"/>
      <c r="AA150" s="47"/>
      <c r="AB150" s="47"/>
      <c r="AC150" s="47"/>
      <c r="AD150" s="47"/>
      <c r="AE150" s="47"/>
      <c r="AF150" s="47"/>
      <c r="AG150" s="47"/>
      <c r="AH150" s="47"/>
      <c r="AL150" s="25"/>
    </row>
    <row r="151" spans="1:118" s="6" customFormat="1" ht="18" customHeight="1" x14ac:dyDescent="0.25">
      <c r="A151" s="130" t="s">
        <v>114</v>
      </c>
      <c r="B151" s="131"/>
      <c r="C151" s="131"/>
      <c r="D151" s="132"/>
      <c r="E151" s="52">
        <f t="shared" ref="E151:J151" si="180">SUM(E148:E150)</f>
        <v>70</v>
      </c>
      <c r="F151" s="52">
        <f t="shared" si="180"/>
        <v>4</v>
      </c>
      <c r="G151" s="52">
        <f t="shared" si="180"/>
        <v>70</v>
      </c>
      <c r="H151" s="52">
        <f t="shared" si="180"/>
        <v>2.6</v>
      </c>
      <c r="I151" s="52">
        <f t="shared" si="180"/>
        <v>35</v>
      </c>
      <c r="J151" s="52">
        <f t="shared" si="180"/>
        <v>1.4</v>
      </c>
      <c r="K151" s="52"/>
      <c r="L151" s="52">
        <f>SUM(L148:L150)</f>
        <v>20</v>
      </c>
      <c r="M151" s="51">
        <f t="shared" ref="M151" si="181">(L151*$F151)/$E151</f>
        <v>1.1428571428571428</v>
      </c>
      <c r="N151" s="52"/>
      <c r="O151" s="52"/>
      <c r="P151" s="52"/>
      <c r="Q151" s="52">
        <f>SUM(Q148:Q150)</f>
        <v>0</v>
      </c>
      <c r="R151" s="51">
        <f t="shared" ref="R151" si="182">(Q151*$F151)/$E151</f>
        <v>0</v>
      </c>
      <c r="S151" s="52"/>
      <c r="T151" s="52"/>
      <c r="U151" s="52"/>
      <c r="V151" s="52">
        <f>SUM(V148:V150)</f>
        <v>50</v>
      </c>
      <c r="W151" s="51">
        <f t="shared" si="179"/>
        <v>2.8571428571428572</v>
      </c>
      <c r="X151" s="52"/>
      <c r="Y151" s="52"/>
      <c r="Z151" s="52"/>
      <c r="AA151" s="47"/>
      <c r="AB151" s="47"/>
      <c r="AC151" s="47"/>
      <c r="AD151" s="47"/>
      <c r="AE151" s="47"/>
      <c r="AF151" s="47"/>
      <c r="AG151" s="47"/>
      <c r="AH151" s="47"/>
      <c r="DM151" s="45"/>
      <c r="DN151" s="45"/>
    </row>
    <row r="152" spans="1:118" ht="15" customHeight="1" x14ac:dyDescent="0.25">
      <c r="A152" s="133" t="s">
        <v>123</v>
      </c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5"/>
      <c r="AL152" s="4"/>
    </row>
    <row r="153" spans="1:118" ht="19.149999999999999" customHeight="1" x14ac:dyDescent="0.25">
      <c r="A153" s="127" t="s">
        <v>129</v>
      </c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9"/>
      <c r="AL153" s="4"/>
    </row>
    <row r="154" spans="1:118" ht="49.9" customHeight="1" x14ac:dyDescent="0.25">
      <c r="A154" s="26">
        <v>7</v>
      </c>
      <c r="B154" s="29"/>
      <c r="C154" s="47" t="s">
        <v>98</v>
      </c>
      <c r="D154" s="48" t="s">
        <v>64</v>
      </c>
      <c r="E154" s="52">
        <v>30</v>
      </c>
      <c r="F154" s="52">
        <v>3</v>
      </c>
      <c r="G154" s="49">
        <f t="shared" ref="G154:G156" si="183">E154</f>
        <v>30</v>
      </c>
      <c r="H154" s="50">
        <f t="shared" ref="H154:H156" si="184">(G154*1)/25</f>
        <v>1.2</v>
      </c>
      <c r="I154" s="49">
        <f t="shared" ref="I154:I156" si="185">(F154*25)-G154</f>
        <v>45</v>
      </c>
      <c r="J154" s="50">
        <f t="shared" ref="J154:J156" si="186">(I154*1)/25</f>
        <v>1.8</v>
      </c>
      <c r="K154" s="27" t="s">
        <v>17</v>
      </c>
      <c r="L154" s="47"/>
      <c r="M154" s="47"/>
      <c r="N154" s="47"/>
      <c r="O154" s="47"/>
      <c r="P154" s="47"/>
      <c r="Q154" s="47">
        <v>10</v>
      </c>
      <c r="R154" s="51">
        <f t="shared" ref="R154:R157" si="187">(Q154*$F154)/$E154</f>
        <v>1</v>
      </c>
      <c r="S154" s="47">
        <v>10</v>
      </c>
      <c r="T154" s="47">
        <v>20</v>
      </c>
      <c r="U154" s="47"/>
      <c r="V154" s="47">
        <v>20</v>
      </c>
      <c r="W154" s="51">
        <f t="shared" ref="W154:W157" si="188">(V154*$F154)/$E154</f>
        <v>2</v>
      </c>
      <c r="X154" s="47">
        <v>20</v>
      </c>
      <c r="Y154" s="47">
        <v>20</v>
      </c>
      <c r="Z154" s="47"/>
      <c r="AA154" s="47"/>
      <c r="AB154" s="47"/>
      <c r="AC154" s="47"/>
      <c r="AD154" s="47"/>
      <c r="AE154" s="47"/>
      <c r="AF154" s="47"/>
      <c r="AG154" s="47"/>
      <c r="AH154" s="47"/>
      <c r="AL154" s="54"/>
    </row>
    <row r="155" spans="1:118" ht="30" customHeight="1" x14ac:dyDescent="0.25">
      <c r="A155" s="26">
        <v>8</v>
      </c>
      <c r="B155" s="29"/>
      <c r="C155" s="47" t="s">
        <v>63</v>
      </c>
      <c r="D155" s="48" t="s">
        <v>158</v>
      </c>
      <c r="E155" s="52">
        <v>85</v>
      </c>
      <c r="F155" s="52">
        <v>6</v>
      </c>
      <c r="G155" s="49">
        <f t="shared" si="183"/>
        <v>85</v>
      </c>
      <c r="H155" s="50">
        <f t="shared" si="184"/>
        <v>3.4</v>
      </c>
      <c r="I155" s="49">
        <f t="shared" si="185"/>
        <v>65</v>
      </c>
      <c r="J155" s="50">
        <f t="shared" si="186"/>
        <v>2.6</v>
      </c>
      <c r="K155" s="27" t="s">
        <v>20</v>
      </c>
      <c r="L155" s="47"/>
      <c r="M155" s="47"/>
      <c r="N155" s="47"/>
      <c r="O155" s="47"/>
      <c r="P155" s="47"/>
      <c r="Q155" s="47">
        <v>60</v>
      </c>
      <c r="R155" s="51">
        <f t="shared" si="187"/>
        <v>4.2352941176470589</v>
      </c>
      <c r="S155" s="47">
        <v>10</v>
      </c>
      <c r="T155" s="47">
        <v>20</v>
      </c>
      <c r="U155" s="47"/>
      <c r="V155" s="47">
        <v>25</v>
      </c>
      <c r="W155" s="51">
        <f t="shared" si="188"/>
        <v>1.7647058823529411</v>
      </c>
      <c r="X155" s="47">
        <v>20</v>
      </c>
      <c r="Y155" s="47">
        <v>20</v>
      </c>
      <c r="Z155" s="47"/>
      <c r="AA155" s="47"/>
      <c r="AB155" s="47"/>
      <c r="AC155" s="47"/>
      <c r="AD155" s="47"/>
      <c r="AE155" s="47"/>
      <c r="AF155" s="47"/>
      <c r="AG155" s="47"/>
      <c r="AH155" s="47"/>
      <c r="AL155" s="54"/>
    </row>
    <row r="156" spans="1:118" ht="43.9" customHeight="1" x14ac:dyDescent="0.25">
      <c r="A156" s="26">
        <v>11</v>
      </c>
      <c r="B156" s="26"/>
      <c r="C156" s="87" t="s">
        <v>91</v>
      </c>
      <c r="D156" s="95" t="s">
        <v>33</v>
      </c>
      <c r="E156" s="96">
        <v>20</v>
      </c>
      <c r="F156" s="96">
        <v>2</v>
      </c>
      <c r="G156" s="88">
        <f t="shared" si="183"/>
        <v>20</v>
      </c>
      <c r="H156" s="89">
        <f t="shared" si="184"/>
        <v>0.8</v>
      </c>
      <c r="I156" s="88">
        <f t="shared" si="185"/>
        <v>30</v>
      </c>
      <c r="J156" s="89">
        <f t="shared" si="186"/>
        <v>1.2</v>
      </c>
      <c r="K156" s="84" t="s">
        <v>178</v>
      </c>
      <c r="L156" s="96"/>
      <c r="M156" s="96"/>
      <c r="N156" s="96"/>
      <c r="O156" s="96"/>
      <c r="P156" s="96"/>
      <c r="Q156" s="87">
        <v>10</v>
      </c>
      <c r="R156" s="91">
        <f t="shared" si="187"/>
        <v>1</v>
      </c>
      <c r="S156" s="87">
        <v>10</v>
      </c>
      <c r="T156" s="87">
        <v>20</v>
      </c>
      <c r="U156" s="87"/>
      <c r="V156" s="87">
        <v>10</v>
      </c>
      <c r="W156" s="91">
        <f t="shared" si="188"/>
        <v>1</v>
      </c>
      <c r="X156" s="87">
        <v>20</v>
      </c>
      <c r="Y156" s="87">
        <v>20</v>
      </c>
      <c r="Z156" s="96"/>
      <c r="AA156" s="87"/>
      <c r="AB156" s="87"/>
      <c r="AC156" s="87"/>
      <c r="AD156" s="87"/>
      <c r="AE156" s="87"/>
      <c r="AF156" s="87"/>
      <c r="AG156" s="87"/>
      <c r="AH156" s="87"/>
      <c r="AL156" s="54"/>
    </row>
    <row r="157" spans="1:118" ht="16.5" customHeight="1" x14ac:dyDescent="0.25">
      <c r="A157" s="130" t="s">
        <v>130</v>
      </c>
      <c r="B157" s="131"/>
      <c r="C157" s="131"/>
      <c r="D157" s="132"/>
      <c r="E157" s="52">
        <f t="shared" ref="E157" si="189">SUM(E154:E156)</f>
        <v>135</v>
      </c>
      <c r="F157" s="52">
        <f>SUM(F154:F156)</f>
        <v>11</v>
      </c>
      <c r="G157" s="52">
        <f t="shared" ref="G157:J157" si="190">SUM(G154:G156)</f>
        <v>135</v>
      </c>
      <c r="H157" s="70">
        <f t="shared" si="190"/>
        <v>5.3999999999999995</v>
      </c>
      <c r="I157" s="52">
        <f t="shared" si="190"/>
        <v>140</v>
      </c>
      <c r="J157" s="70">
        <f t="shared" si="190"/>
        <v>5.6000000000000005</v>
      </c>
      <c r="K157" s="70"/>
      <c r="L157" s="52"/>
      <c r="M157" s="52"/>
      <c r="N157" s="52"/>
      <c r="O157" s="52"/>
      <c r="P157" s="52"/>
      <c r="Q157" s="52">
        <f>SUM(Q154:Q156)</f>
        <v>80</v>
      </c>
      <c r="R157" s="51">
        <f t="shared" si="187"/>
        <v>6.5185185185185182</v>
      </c>
      <c r="S157" s="52"/>
      <c r="T157" s="52"/>
      <c r="U157" s="52"/>
      <c r="V157" s="52">
        <f>SUM(V154:V156)</f>
        <v>55</v>
      </c>
      <c r="W157" s="51">
        <f t="shared" si="188"/>
        <v>4.4814814814814818</v>
      </c>
      <c r="X157" s="52"/>
      <c r="Y157" s="52"/>
      <c r="Z157" s="52"/>
      <c r="AA157" s="47"/>
      <c r="AB157" s="47"/>
      <c r="AC157" s="47"/>
      <c r="AD157" s="47"/>
      <c r="AE157" s="47"/>
      <c r="AF157" s="47"/>
      <c r="AG157" s="47"/>
      <c r="AH157" s="47"/>
      <c r="AL157" s="4"/>
    </row>
    <row r="158" spans="1:118" ht="22.9" customHeight="1" x14ac:dyDescent="0.25">
      <c r="A158" s="127" t="s">
        <v>131</v>
      </c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9"/>
      <c r="AH158" s="47"/>
      <c r="AL158" s="4"/>
    </row>
    <row r="159" spans="1:118" ht="43.15" customHeight="1" x14ac:dyDescent="0.25">
      <c r="A159" s="26"/>
      <c r="B159" s="26"/>
      <c r="C159" s="47" t="s">
        <v>99</v>
      </c>
      <c r="D159" s="48" t="s">
        <v>64</v>
      </c>
      <c r="E159" s="52">
        <v>30</v>
      </c>
      <c r="F159" s="52">
        <v>3</v>
      </c>
      <c r="G159" s="49">
        <f t="shared" ref="G159:G161" si="191">E159</f>
        <v>30</v>
      </c>
      <c r="H159" s="50">
        <f t="shared" ref="H159:H161" si="192">(G159*1)/25</f>
        <v>1.2</v>
      </c>
      <c r="I159" s="49">
        <f t="shared" ref="I159:I161" si="193">(F159*25)-G159</f>
        <v>45</v>
      </c>
      <c r="J159" s="50">
        <f t="shared" ref="J159:J161" si="194">(I159*1)/25</f>
        <v>1.8</v>
      </c>
      <c r="K159" s="27" t="s">
        <v>17</v>
      </c>
      <c r="L159" s="47"/>
      <c r="M159" s="47"/>
      <c r="N159" s="47"/>
      <c r="O159" s="47"/>
      <c r="P159" s="47"/>
      <c r="Q159" s="47">
        <v>10</v>
      </c>
      <c r="R159" s="51">
        <f t="shared" ref="R159" si="195">(Q159*$F159)/$E159</f>
        <v>1</v>
      </c>
      <c r="S159" s="47">
        <v>10</v>
      </c>
      <c r="T159" s="47">
        <v>20</v>
      </c>
      <c r="U159" s="47"/>
      <c r="V159" s="47">
        <v>20</v>
      </c>
      <c r="W159" s="51">
        <f t="shared" ref="W159" si="196">(V159*$F159)/$E159</f>
        <v>2</v>
      </c>
      <c r="X159" s="47">
        <v>20</v>
      </c>
      <c r="Y159" s="47">
        <v>20</v>
      </c>
      <c r="Z159" s="47"/>
      <c r="AA159" s="47"/>
      <c r="AB159" s="47"/>
      <c r="AC159" s="47"/>
      <c r="AD159" s="47"/>
      <c r="AE159" s="47"/>
      <c r="AF159" s="47"/>
      <c r="AG159" s="47"/>
      <c r="AH159" s="47"/>
      <c r="AL159" s="54"/>
    </row>
    <row r="160" spans="1:118" ht="33.6" customHeight="1" x14ac:dyDescent="0.25">
      <c r="A160" s="26"/>
      <c r="B160" s="26"/>
      <c r="C160" s="47" t="s">
        <v>82</v>
      </c>
      <c r="D160" s="48" t="s">
        <v>158</v>
      </c>
      <c r="E160" s="52">
        <v>85</v>
      </c>
      <c r="F160" s="52">
        <v>6</v>
      </c>
      <c r="G160" s="49">
        <f t="shared" si="191"/>
        <v>85</v>
      </c>
      <c r="H160" s="50">
        <f t="shared" si="192"/>
        <v>3.4</v>
      </c>
      <c r="I160" s="49">
        <f t="shared" si="193"/>
        <v>65</v>
      </c>
      <c r="J160" s="50">
        <f t="shared" si="194"/>
        <v>2.6</v>
      </c>
      <c r="K160" s="27" t="s">
        <v>20</v>
      </c>
      <c r="L160" s="47"/>
      <c r="M160" s="47"/>
      <c r="N160" s="47"/>
      <c r="O160" s="47"/>
      <c r="P160" s="47"/>
      <c r="Q160" s="47">
        <v>60</v>
      </c>
      <c r="R160" s="51">
        <f t="shared" ref="R160:R161" si="197">(Q160*$F160)/$E160</f>
        <v>4.2352941176470589</v>
      </c>
      <c r="S160" s="47">
        <v>10</v>
      </c>
      <c r="T160" s="47">
        <v>20</v>
      </c>
      <c r="U160" s="47"/>
      <c r="V160" s="47">
        <v>25</v>
      </c>
      <c r="W160" s="51">
        <f t="shared" ref="W160:W161" si="198">(V160*$F160)/$E160</f>
        <v>1.7647058823529411</v>
      </c>
      <c r="X160" s="47">
        <v>20</v>
      </c>
      <c r="Y160" s="47">
        <v>20</v>
      </c>
      <c r="Z160" s="47"/>
      <c r="AA160" s="47"/>
      <c r="AB160" s="47"/>
      <c r="AC160" s="47"/>
      <c r="AD160" s="47"/>
      <c r="AE160" s="47"/>
      <c r="AF160" s="47"/>
      <c r="AG160" s="47"/>
      <c r="AH160" s="47"/>
      <c r="AL160" s="54"/>
    </row>
    <row r="161" spans="1:118" s="8" customFormat="1" ht="43.15" customHeight="1" x14ac:dyDescent="0.25">
      <c r="A161" s="86"/>
      <c r="B161" s="86"/>
      <c r="C161" s="87" t="s">
        <v>69</v>
      </c>
      <c r="D161" s="95" t="s">
        <v>33</v>
      </c>
      <c r="E161" s="96">
        <v>20</v>
      </c>
      <c r="F161" s="96">
        <v>2</v>
      </c>
      <c r="G161" s="88">
        <f t="shared" si="191"/>
        <v>20</v>
      </c>
      <c r="H161" s="89">
        <f t="shared" si="192"/>
        <v>0.8</v>
      </c>
      <c r="I161" s="88">
        <f t="shared" si="193"/>
        <v>30</v>
      </c>
      <c r="J161" s="89">
        <f t="shared" si="194"/>
        <v>1.2</v>
      </c>
      <c r="K161" s="84" t="s">
        <v>178</v>
      </c>
      <c r="L161" s="96"/>
      <c r="M161" s="96"/>
      <c r="N161" s="96"/>
      <c r="O161" s="96"/>
      <c r="P161" s="96"/>
      <c r="Q161" s="87">
        <v>10</v>
      </c>
      <c r="R161" s="91">
        <f t="shared" si="197"/>
        <v>1</v>
      </c>
      <c r="S161" s="87">
        <v>10</v>
      </c>
      <c r="T161" s="87">
        <v>20</v>
      </c>
      <c r="U161" s="87"/>
      <c r="V161" s="87">
        <v>10</v>
      </c>
      <c r="W161" s="91">
        <f t="shared" si="198"/>
        <v>1</v>
      </c>
      <c r="X161" s="87">
        <v>20</v>
      </c>
      <c r="Y161" s="87">
        <v>20</v>
      </c>
      <c r="Z161" s="96"/>
      <c r="AA161" s="87"/>
      <c r="AB161" s="87"/>
      <c r="AC161" s="87"/>
      <c r="AD161" s="87"/>
      <c r="AE161" s="87"/>
      <c r="AF161" s="87"/>
      <c r="AG161" s="87"/>
      <c r="AH161" s="87"/>
      <c r="AL161" s="97"/>
      <c r="DM161" s="94"/>
      <c r="DN161" s="94"/>
    </row>
    <row r="162" spans="1:118" ht="18.75" customHeight="1" x14ac:dyDescent="0.25">
      <c r="A162" s="130" t="s">
        <v>132</v>
      </c>
      <c r="B162" s="131"/>
      <c r="C162" s="131"/>
      <c r="D162" s="132"/>
      <c r="E162" s="52">
        <f t="shared" ref="E162:J162" si="199">SUM(E159:E161)</f>
        <v>135</v>
      </c>
      <c r="F162" s="52">
        <f>SUM(F159:F161)</f>
        <v>11</v>
      </c>
      <c r="G162" s="52">
        <f t="shared" si="199"/>
        <v>135</v>
      </c>
      <c r="H162" s="70">
        <f t="shared" si="199"/>
        <v>5.3999999999999995</v>
      </c>
      <c r="I162" s="52">
        <f t="shared" si="199"/>
        <v>140</v>
      </c>
      <c r="J162" s="70">
        <f t="shared" si="199"/>
        <v>5.6000000000000005</v>
      </c>
      <c r="K162" s="70"/>
      <c r="L162" s="52"/>
      <c r="M162" s="52"/>
      <c r="N162" s="52"/>
      <c r="O162" s="52"/>
      <c r="P162" s="52"/>
      <c r="Q162" s="52">
        <f>SUM(Q159:Q161)</f>
        <v>80</v>
      </c>
      <c r="R162" s="51">
        <f t="shared" ref="R162" si="200">(Q162*$F162)/$E162</f>
        <v>6.5185185185185182</v>
      </c>
      <c r="S162" s="52"/>
      <c r="T162" s="52"/>
      <c r="U162" s="52"/>
      <c r="V162" s="52">
        <f>SUM(V159:V161)</f>
        <v>55</v>
      </c>
      <c r="W162" s="51">
        <f t="shared" ref="W162" si="201">(V162*$F162)/$E162</f>
        <v>4.4814814814814818</v>
      </c>
      <c r="X162" s="52"/>
      <c r="Y162" s="52"/>
      <c r="Z162" s="52"/>
      <c r="AA162" s="47"/>
      <c r="AB162" s="47"/>
      <c r="AC162" s="47"/>
      <c r="AD162" s="47"/>
      <c r="AE162" s="47"/>
      <c r="AF162" s="47"/>
      <c r="AG162" s="47"/>
      <c r="AH162" s="47"/>
      <c r="AL162" s="4"/>
    </row>
    <row r="163" spans="1:118" ht="18.600000000000001" customHeight="1" thickBot="1" x14ac:dyDescent="0.3">
      <c r="A163" s="157" t="s">
        <v>128</v>
      </c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  <c r="AF163" s="158"/>
      <c r="AG163" s="158"/>
      <c r="AH163" s="159"/>
      <c r="AL163" s="4"/>
    </row>
    <row r="164" spans="1:118" ht="36.6" customHeight="1" thickBot="1" x14ac:dyDescent="0.3">
      <c r="A164" s="26"/>
      <c r="B164" s="29"/>
      <c r="C164" s="47" t="s">
        <v>127</v>
      </c>
      <c r="D164" s="73" t="s">
        <v>158</v>
      </c>
      <c r="E164" s="47">
        <v>100</v>
      </c>
      <c r="F164" s="47">
        <v>5</v>
      </c>
      <c r="G164" s="49">
        <f>E164</f>
        <v>100</v>
      </c>
      <c r="H164" s="50">
        <f>(G164*1)/25</f>
        <v>4</v>
      </c>
      <c r="I164" s="49">
        <f>(F164*25)-G164</f>
        <v>25</v>
      </c>
      <c r="J164" s="50">
        <f>(I164*1)/25</f>
        <v>1</v>
      </c>
      <c r="K164" s="84" t="s">
        <v>178</v>
      </c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>
        <f>E164</f>
        <v>100</v>
      </c>
      <c r="AB164" s="51">
        <f>F164</f>
        <v>5</v>
      </c>
      <c r="AC164" s="47">
        <v>10</v>
      </c>
      <c r="AD164" s="47">
        <v>40</v>
      </c>
      <c r="AE164" s="47"/>
      <c r="AF164" s="47"/>
      <c r="AG164" s="47"/>
      <c r="AH164" s="47"/>
      <c r="AL164" s="25"/>
    </row>
    <row r="165" spans="1:118" ht="18.75" customHeight="1" x14ac:dyDescent="0.25"/>
    <row r="166" spans="1:118" ht="15.75" customHeight="1" x14ac:dyDescent="0.25">
      <c r="A166" s="127" t="s">
        <v>124</v>
      </c>
      <c r="B166" s="128"/>
      <c r="C166" s="128"/>
      <c r="D166" s="129"/>
      <c r="E166" s="52">
        <f>SUM(E157,E164)</f>
        <v>235</v>
      </c>
      <c r="F166" s="52">
        <f t="shared" ref="F166:J166" si="202">SUM(F157,F164)</f>
        <v>16</v>
      </c>
      <c r="G166" s="52">
        <f t="shared" si="202"/>
        <v>235</v>
      </c>
      <c r="H166" s="52">
        <f t="shared" si="202"/>
        <v>9.3999999999999986</v>
      </c>
      <c r="I166" s="52">
        <f t="shared" si="202"/>
        <v>165</v>
      </c>
      <c r="J166" s="52">
        <f t="shared" si="202"/>
        <v>6.6000000000000005</v>
      </c>
      <c r="K166" s="70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47"/>
      <c r="AB166" s="47"/>
      <c r="AC166" s="47"/>
      <c r="AD166" s="47"/>
      <c r="AE166" s="47"/>
      <c r="AF166" s="47"/>
      <c r="AG166" s="47"/>
      <c r="AH166" s="47"/>
      <c r="AL166" s="4"/>
    </row>
    <row r="167" spans="1:118" ht="15" customHeight="1" x14ac:dyDescent="0.25">
      <c r="A167" s="130" t="s">
        <v>70</v>
      </c>
      <c r="B167" s="131"/>
      <c r="C167" s="131"/>
      <c r="D167" s="132"/>
      <c r="E167" s="47">
        <f t="shared" ref="E167:J167" si="203">SUM(E142,E146,E151,E157,E164)</f>
        <v>410</v>
      </c>
      <c r="F167" s="47">
        <f t="shared" si="203"/>
        <v>30</v>
      </c>
      <c r="G167" s="47">
        <f t="shared" si="203"/>
        <v>410</v>
      </c>
      <c r="H167" s="47">
        <f t="shared" si="203"/>
        <v>16.2</v>
      </c>
      <c r="I167" s="47">
        <f t="shared" si="203"/>
        <v>345</v>
      </c>
      <c r="J167" s="47">
        <f t="shared" si="203"/>
        <v>13.8</v>
      </c>
      <c r="K167" s="68"/>
      <c r="L167" s="47">
        <f>SUM(L142,L146,L151,L157,L164)</f>
        <v>55</v>
      </c>
      <c r="M167" s="51">
        <f t="shared" ref="M167" si="204">(L167*$F167)/$E167</f>
        <v>4.024390243902439</v>
      </c>
      <c r="N167" s="47"/>
      <c r="O167" s="47"/>
      <c r="P167" s="47"/>
      <c r="Q167" s="47">
        <f>SUM(Q142,Q146,Q151,Q157,Q164)</f>
        <v>100</v>
      </c>
      <c r="R167" s="51">
        <f t="shared" ref="R167" si="205">(Q167*$F167)/$E167</f>
        <v>7.3170731707317076</v>
      </c>
      <c r="S167" s="47"/>
      <c r="T167" s="47"/>
      <c r="U167" s="47"/>
      <c r="V167" s="47">
        <f>SUM(V142,V146,V151,V157,V164)</f>
        <v>155</v>
      </c>
      <c r="W167" s="51">
        <f t="shared" ref="W167" si="206">(V167*$F167)/$E167</f>
        <v>11.341463414634147</v>
      </c>
      <c r="X167" s="47"/>
      <c r="Y167" s="47"/>
      <c r="Z167" s="47"/>
      <c r="AA167" s="47">
        <f>SUM(AA142,AA146,AA151,AA157,AA164)</f>
        <v>100</v>
      </c>
      <c r="AB167" s="51">
        <f t="shared" ref="AB167" si="207">(AA167*$F167)/$E167</f>
        <v>7.3170731707317076</v>
      </c>
      <c r="AC167" s="47"/>
      <c r="AD167" s="47"/>
      <c r="AE167" s="47"/>
      <c r="AF167" s="47"/>
      <c r="AG167" s="47"/>
      <c r="AH167" s="47"/>
      <c r="AL167" s="4"/>
    </row>
    <row r="168" spans="1:118" ht="6.75" customHeight="1" x14ac:dyDescent="0.25">
      <c r="A168" s="145" t="s">
        <v>186</v>
      </c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7"/>
      <c r="AL168" s="4"/>
    </row>
    <row r="169" spans="1:118" ht="15.6" customHeight="1" x14ac:dyDescent="0.25">
      <c r="A169" s="148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50"/>
      <c r="AL169" s="4"/>
    </row>
    <row r="170" spans="1:118" ht="25.5" customHeight="1" x14ac:dyDescent="0.25">
      <c r="A170" s="136" t="s">
        <v>3</v>
      </c>
      <c r="B170" s="63"/>
      <c r="C170" s="136" t="s">
        <v>4</v>
      </c>
      <c r="D170" s="136" t="s">
        <v>5</v>
      </c>
      <c r="E170" s="130" t="s">
        <v>0</v>
      </c>
      <c r="F170" s="132"/>
      <c r="G170" s="133" t="s">
        <v>145</v>
      </c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5"/>
      <c r="AL170" s="166"/>
    </row>
    <row r="171" spans="1:118" ht="48.75" customHeight="1" x14ac:dyDescent="0.25">
      <c r="A171" s="137"/>
      <c r="B171" s="64"/>
      <c r="C171" s="137"/>
      <c r="D171" s="137"/>
      <c r="E171" s="139" t="s">
        <v>31</v>
      </c>
      <c r="F171" s="139" t="s">
        <v>7</v>
      </c>
      <c r="G171" s="139" t="s">
        <v>125</v>
      </c>
      <c r="H171" s="142" t="s">
        <v>7</v>
      </c>
      <c r="I171" s="139" t="s">
        <v>126</v>
      </c>
      <c r="J171" s="142" t="s">
        <v>7</v>
      </c>
      <c r="K171" s="142" t="s">
        <v>151</v>
      </c>
      <c r="L171" s="133" t="s">
        <v>121</v>
      </c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5"/>
      <c r="AA171" s="133" t="s">
        <v>2</v>
      </c>
      <c r="AB171" s="134"/>
      <c r="AC171" s="134"/>
      <c r="AD171" s="134"/>
      <c r="AE171" s="134"/>
      <c r="AF171" s="134"/>
      <c r="AG171" s="134"/>
      <c r="AH171" s="135"/>
      <c r="AL171" s="166"/>
    </row>
    <row r="172" spans="1:118" ht="31.5" customHeight="1" x14ac:dyDescent="0.25">
      <c r="A172" s="137"/>
      <c r="B172" s="64"/>
      <c r="C172" s="137"/>
      <c r="D172" s="137"/>
      <c r="E172" s="140"/>
      <c r="F172" s="140"/>
      <c r="G172" s="140"/>
      <c r="H172" s="143"/>
      <c r="I172" s="140"/>
      <c r="J172" s="143"/>
      <c r="K172" s="143"/>
      <c r="L172" s="133" t="s">
        <v>359</v>
      </c>
      <c r="M172" s="134"/>
      <c r="N172" s="134"/>
      <c r="O172" s="134"/>
      <c r="P172" s="135"/>
      <c r="Q172" s="133" t="s">
        <v>8</v>
      </c>
      <c r="R172" s="134"/>
      <c r="S172" s="134"/>
      <c r="T172" s="134"/>
      <c r="U172" s="135"/>
      <c r="V172" s="133" t="s">
        <v>148</v>
      </c>
      <c r="W172" s="134"/>
      <c r="X172" s="134"/>
      <c r="Y172" s="134"/>
      <c r="Z172" s="135"/>
      <c r="AA172" s="133" t="s">
        <v>9</v>
      </c>
      <c r="AB172" s="134"/>
      <c r="AC172" s="134"/>
      <c r="AD172" s="135"/>
      <c r="AE172" s="133" t="s">
        <v>10</v>
      </c>
      <c r="AF172" s="134"/>
      <c r="AG172" s="134"/>
      <c r="AH172" s="135"/>
      <c r="AL172" s="166"/>
    </row>
    <row r="173" spans="1:118" ht="39" customHeight="1" x14ac:dyDescent="0.25">
      <c r="A173" s="138"/>
      <c r="B173" s="65"/>
      <c r="C173" s="138"/>
      <c r="D173" s="138"/>
      <c r="E173" s="141"/>
      <c r="F173" s="141"/>
      <c r="G173" s="141"/>
      <c r="H173" s="144"/>
      <c r="I173" s="141"/>
      <c r="J173" s="144"/>
      <c r="K173" s="144"/>
      <c r="L173" s="26" t="s">
        <v>11</v>
      </c>
      <c r="M173" s="66" t="s">
        <v>7</v>
      </c>
      <c r="N173" s="66" t="s">
        <v>12</v>
      </c>
      <c r="O173" s="26" t="s">
        <v>13</v>
      </c>
      <c r="P173" s="26" t="s">
        <v>149</v>
      </c>
      <c r="Q173" s="26" t="s">
        <v>11</v>
      </c>
      <c r="R173" s="66" t="s">
        <v>7</v>
      </c>
      <c r="S173" s="66" t="s">
        <v>12</v>
      </c>
      <c r="T173" s="26" t="s">
        <v>13</v>
      </c>
      <c r="U173" s="26" t="s">
        <v>149</v>
      </c>
      <c r="V173" s="26" t="s">
        <v>11</v>
      </c>
      <c r="W173" s="66" t="s">
        <v>7</v>
      </c>
      <c r="X173" s="66" t="s">
        <v>12</v>
      </c>
      <c r="Y173" s="26" t="s">
        <v>13</v>
      </c>
      <c r="Z173" s="26" t="s">
        <v>149</v>
      </c>
      <c r="AA173" s="26" t="s">
        <v>11</v>
      </c>
      <c r="AB173" s="66" t="s">
        <v>7</v>
      </c>
      <c r="AC173" s="66" t="s">
        <v>12</v>
      </c>
      <c r="AD173" s="26" t="s">
        <v>13</v>
      </c>
      <c r="AE173" s="26" t="s">
        <v>11</v>
      </c>
      <c r="AF173" s="66" t="s">
        <v>7</v>
      </c>
      <c r="AG173" s="66" t="s">
        <v>12</v>
      </c>
      <c r="AH173" s="26" t="s">
        <v>13</v>
      </c>
      <c r="AL173" s="166"/>
    </row>
    <row r="174" spans="1:118" ht="25.5" customHeight="1" x14ac:dyDescent="0.25">
      <c r="A174" s="133" t="s">
        <v>23</v>
      </c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  <c r="AA174" s="134"/>
      <c r="AB174" s="134"/>
      <c r="AC174" s="134"/>
      <c r="AD174" s="134"/>
      <c r="AE174" s="134"/>
      <c r="AF174" s="134"/>
      <c r="AG174" s="134"/>
      <c r="AH174" s="135"/>
      <c r="AL174" s="4"/>
    </row>
    <row r="175" spans="1:118" ht="31.9" customHeight="1" x14ac:dyDescent="0.25">
      <c r="A175" s="67">
        <v>1</v>
      </c>
      <c r="B175" s="29"/>
      <c r="C175" s="47" t="s">
        <v>71</v>
      </c>
      <c r="D175" s="47" t="s">
        <v>72</v>
      </c>
      <c r="E175" s="47">
        <v>50</v>
      </c>
      <c r="F175" s="47">
        <v>3</v>
      </c>
      <c r="G175" s="49">
        <f>E175</f>
        <v>50</v>
      </c>
      <c r="H175" s="50">
        <f>(G175*1)/25</f>
        <v>2</v>
      </c>
      <c r="I175" s="49">
        <f>(F175*25)-G175</f>
        <v>25</v>
      </c>
      <c r="J175" s="50">
        <f>(I175*1)/25</f>
        <v>1</v>
      </c>
      <c r="K175" s="27" t="s">
        <v>20</v>
      </c>
      <c r="L175" s="47">
        <v>15</v>
      </c>
      <c r="M175" s="51">
        <f t="shared" ref="M175:M176" si="208">(L175*$F175)/$E175</f>
        <v>0.9</v>
      </c>
      <c r="N175" s="47">
        <v>40</v>
      </c>
      <c r="O175" s="47"/>
      <c r="P175" s="47"/>
      <c r="Q175" s="47">
        <v>30</v>
      </c>
      <c r="R175" s="51">
        <f t="shared" ref="R175:R176" si="209">(Q175*$F175)/$E175</f>
        <v>1.8</v>
      </c>
      <c r="S175" s="47">
        <v>10</v>
      </c>
      <c r="T175" s="47"/>
      <c r="U175" s="47"/>
      <c r="V175" s="47">
        <v>5</v>
      </c>
      <c r="W175" s="51">
        <f t="shared" ref="W175:W176" si="210">(V175*$F175)/$E175</f>
        <v>0.3</v>
      </c>
      <c r="X175" s="47">
        <v>10</v>
      </c>
      <c r="Y175" s="47">
        <v>40</v>
      </c>
      <c r="Z175" s="47"/>
      <c r="AA175" s="47"/>
      <c r="AB175" s="47"/>
      <c r="AC175" s="47"/>
      <c r="AD175" s="47"/>
      <c r="AE175" s="47"/>
      <c r="AF175" s="47"/>
      <c r="AG175" s="47"/>
      <c r="AH175" s="47"/>
      <c r="AL175" s="25"/>
    </row>
    <row r="176" spans="1:118" ht="15" customHeight="1" x14ac:dyDescent="0.25">
      <c r="A176" s="130" t="s">
        <v>113</v>
      </c>
      <c r="B176" s="131"/>
      <c r="C176" s="131"/>
      <c r="D176" s="132"/>
      <c r="E176" s="52">
        <f t="shared" ref="E176:L176" si="211">SUM(E175:E175)</f>
        <v>50</v>
      </c>
      <c r="F176" s="52">
        <f t="shared" si="211"/>
        <v>3</v>
      </c>
      <c r="G176" s="52">
        <f t="shared" si="211"/>
        <v>50</v>
      </c>
      <c r="H176" s="70">
        <f t="shared" si="211"/>
        <v>2</v>
      </c>
      <c r="I176" s="52">
        <f t="shared" si="211"/>
        <v>25</v>
      </c>
      <c r="J176" s="70">
        <f t="shared" si="211"/>
        <v>1</v>
      </c>
      <c r="K176" s="70"/>
      <c r="L176" s="52">
        <f t="shared" si="211"/>
        <v>15</v>
      </c>
      <c r="M176" s="51">
        <f t="shared" si="208"/>
        <v>0.9</v>
      </c>
      <c r="N176" s="52"/>
      <c r="O176" s="52"/>
      <c r="P176" s="52"/>
      <c r="Q176" s="52">
        <f>SUM(Q175:Q175)</f>
        <v>30</v>
      </c>
      <c r="R176" s="51">
        <f t="shared" si="209"/>
        <v>1.8</v>
      </c>
      <c r="S176" s="52"/>
      <c r="T176" s="52"/>
      <c r="U176" s="52"/>
      <c r="V176" s="52">
        <f>SUM(V175:V175)</f>
        <v>5</v>
      </c>
      <c r="W176" s="51">
        <f t="shared" si="210"/>
        <v>0.3</v>
      </c>
      <c r="X176" s="52"/>
      <c r="Y176" s="52"/>
      <c r="Z176" s="52"/>
      <c r="AA176" s="47"/>
      <c r="AB176" s="47"/>
      <c r="AC176" s="47"/>
      <c r="AD176" s="47"/>
      <c r="AE176" s="47"/>
      <c r="AF176" s="47"/>
      <c r="AG176" s="47"/>
      <c r="AH176" s="47"/>
      <c r="AL176" s="4"/>
    </row>
    <row r="177" spans="1:118" ht="24.6" customHeight="1" x14ac:dyDescent="0.25">
      <c r="A177" s="133" t="s">
        <v>27</v>
      </c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/>
      <c r="AF177" s="134"/>
      <c r="AG177" s="134"/>
      <c r="AH177" s="135"/>
      <c r="AJ177" s="19"/>
      <c r="AL177" s="4"/>
    </row>
    <row r="178" spans="1:118" ht="39.6" customHeight="1" x14ac:dyDescent="0.25">
      <c r="A178" s="67">
        <v>2</v>
      </c>
      <c r="B178" s="29"/>
      <c r="C178" s="47" t="s">
        <v>74</v>
      </c>
      <c r="D178" s="47" t="s">
        <v>75</v>
      </c>
      <c r="E178" s="47">
        <v>30</v>
      </c>
      <c r="F178" s="47">
        <v>3</v>
      </c>
      <c r="G178" s="49">
        <f>E178</f>
        <v>30</v>
      </c>
      <c r="H178" s="50">
        <f>(G178*1)/25</f>
        <v>1.2</v>
      </c>
      <c r="I178" s="49">
        <f>(F178*25)-G178</f>
        <v>45</v>
      </c>
      <c r="J178" s="50">
        <f>(I178*1)/25</f>
        <v>1.8</v>
      </c>
      <c r="K178" s="27" t="s">
        <v>17</v>
      </c>
      <c r="L178" s="47">
        <v>10</v>
      </c>
      <c r="M178" s="51">
        <f t="shared" ref="M178" si="212">(L178*$F178)/$E178</f>
        <v>1</v>
      </c>
      <c r="N178" s="47">
        <v>40</v>
      </c>
      <c r="O178" s="47"/>
      <c r="P178" s="47"/>
      <c r="Q178" s="47">
        <v>10</v>
      </c>
      <c r="R178" s="51">
        <f t="shared" ref="R178" si="213">(Q178*$F178)/$E178</f>
        <v>1</v>
      </c>
      <c r="S178" s="47">
        <v>10</v>
      </c>
      <c r="T178" s="47"/>
      <c r="U178" s="47"/>
      <c r="V178" s="47">
        <v>10</v>
      </c>
      <c r="W178" s="51">
        <f t="shared" ref="W178" si="214">(V178*$F178)/$E178</f>
        <v>1</v>
      </c>
      <c r="X178" s="47">
        <v>10</v>
      </c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L178" s="25"/>
    </row>
    <row r="179" spans="1:118" ht="42" customHeight="1" x14ac:dyDescent="0.25">
      <c r="A179" s="67"/>
      <c r="B179" s="29"/>
      <c r="C179" s="87" t="s">
        <v>67</v>
      </c>
      <c r="D179" s="87" t="s">
        <v>68</v>
      </c>
      <c r="E179" s="87">
        <v>30</v>
      </c>
      <c r="F179" s="87">
        <v>2</v>
      </c>
      <c r="G179" s="88">
        <f>E179</f>
        <v>30</v>
      </c>
      <c r="H179" s="89">
        <f>(G179*1)/25</f>
        <v>1.2</v>
      </c>
      <c r="I179" s="88">
        <f>(F179*25)-G179</f>
        <v>20</v>
      </c>
      <c r="J179" s="89">
        <f>(I179*1)/25</f>
        <v>0.8</v>
      </c>
      <c r="K179" s="90" t="s">
        <v>17</v>
      </c>
      <c r="L179" s="87">
        <v>15</v>
      </c>
      <c r="M179" s="91">
        <f>(L179*$F179)/$E179</f>
        <v>1</v>
      </c>
      <c r="N179" s="87">
        <v>40</v>
      </c>
      <c r="O179" s="87"/>
      <c r="P179" s="87"/>
      <c r="Q179" s="87">
        <v>15</v>
      </c>
      <c r="R179" s="91">
        <f>(Q179*$F179)/$E179</f>
        <v>1</v>
      </c>
      <c r="S179" s="87">
        <v>10</v>
      </c>
      <c r="T179" s="87"/>
      <c r="U179" s="87"/>
      <c r="V179" s="87"/>
      <c r="W179" s="91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L179" s="25"/>
    </row>
    <row r="180" spans="1:118" ht="45" customHeight="1" x14ac:dyDescent="0.25">
      <c r="A180" s="26"/>
      <c r="B180" s="29"/>
      <c r="C180" s="81" t="s">
        <v>197</v>
      </c>
      <c r="D180" s="81" t="s">
        <v>198</v>
      </c>
      <c r="E180" s="81">
        <v>2</v>
      </c>
      <c r="F180" s="81">
        <v>0</v>
      </c>
      <c r="G180" s="82">
        <f>E180</f>
        <v>2</v>
      </c>
      <c r="H180" s="83">
        <v>0</v>
      </c>
      <c r="I180" s="82">
        <v>0</v>
      </c>
      <c r="J180" s="83">
        <f>(I180*1)/25</f>
        <v>0</v>
      </c>
      <c r="K180" s="84" t="s">
        <v>178</v>
      </c>
      <c r="L180" s="81"/>
      <c r="M180" s="85"/>
      <c r="N180" s="81"/>
      <c r="O180" s="81"/>
      <c r="P180" s="81"/>
      <c r="Q180" s="81"/>
      <c r="R180" s="85"/>
      <c r="S180" s="81"/>
      <c r="T180" s="81"/>
      <c r="U180" s="81"/>
      <c r="V180" s="81">
        <v>2</v>
      </c>
      <c r="W180" s="85">
        <v>0</v>
      </c>
      <c r="X180" s="81">
        <v>20</v>
      </c>
      <c r="Y180" s="81">
        <v>40</v>
      </c>
      <c r="Z180" s="81"/>
      <c r="AA180" s="81"/>
      <c r="AB180" s="81"/>
      <c r="AC180" s="81"/>
      <c r="AD180" s="81"/>
      <c r="AE180" s="81"/>
      <c r="AF180" s="81"/>
      <c r="AG180" s="81"/>
      <c r="AH180" s="81"/>
      <c r="AI180" s="7" t="s">
        <v>199</v>
      </c>
      <c r="AJ180" s="4" t="s">
        <v>276</v>
      </c>
      <c r="AL180" s="25"/>
    </row>
    <row r="181" spans="1:118" ht="65.45" customHeight="1" x14ac:dyDescent="0.25">
      <c r="A181" s="26"/>
      <c r="B181" s="29"/>
      <c r="C181" s="81" t="s">
        <v>205</v>
      </c>
      <c r="D181" s="81" t="s">
        <v>207</v>
      </c>
      <c r="E181" s="81"/>
      <c r="F181" s="81"/>
      <c r="G181" s="82"/>
      <c r="H181" s="83"/>
      <c r="I181" s="82"/>
      <c r="J181" s="83"/>
      <c r="K181" s="84" t="s">
        <v>178</v>
      </c>
      <c r="L181" s="81"/>
      <c r="M181" s="85"/>
      <c r="N181" s="81"/>
      <c r="O181" s="81"/>
      <c r="P181" s="81"/>
      <c r="Q181" s="81"/>
      <c r="R181" s="85"/>
      <c r="S181" s="81"/>
      <c r="T181" s="81"/>
      <c r="U181" s="81"/>
      <c r="V181" s="81"/>
      <c r="W181" s="85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7" t="s">
        <v>276</v>
      </c>
      <c r="AL181" s="25"/>
    </row>
    <row r="182" spans="1:118" ht="33" customHeight="1" x14ac:dyDescent="0.25">
      <c r="A182" s="26">
        <v>3</v>
      </c>
      <c r="B182" s="26"/>
      <c r="C182" s="47" t="s">
        <v>76</v>
      </c>
      <c r="D182" s="47" t="s">
        <v>152</v>
      </c>
      <c r="E182" s="47">
        <v>20</v>
      </c>
      <c r="F182" s="47">
        <v>1</v>
      </c>
      <c r="G182" s="49">
        <f>E182</f>
        <v>20</v>
      </c>
      <c r="H182" s="50">
        <f>(G182*1)/25</f>
        <v>0.8</v>
      </c>
      <c r="I182" s="49">
        <f>(F182*25)-G182</f>
        <v>5</v>
      </c>
      <c r="J182" s="50">
        <f>(I182*1)/25</f>
        <v>0.2</v>
      </c>
      <c r="K182" s="27" t="s">
        <v>17</v>
      </c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>
        <v>20</v>
      </c>
      <c r="W182" s="51">
        <f t="shared" ref="W182:W183" si="215">(V182*$F182)/$E182</f>
        <v>1</v>
      </c>
      <c r="X182" s="47">
        <v>20</v>
      </c>
      <c r="Y182" s="47">
        <v>40</v>
      </c>
      <c r="Z182" s="47"/>
      <c r="AA182" s="47"/>
      <c r="AB182" s="47"/>
      <c r="AC182" s="47"/>
      <c r="AD182" s="47"/>
      <c r="AE182" s="47"/>
      <c r="AF182" s="47"/>
      <c r="AG182" s="47"/>
      <c r="AH182" s="47"/>
      <c r="AI182" s="28" t="s">
        <v>169</v>
      </c>
      <c r="AL182" s="25"/>
    </row>
    <row r="183" spans="1:118" s="6" customFormat="1" ht="18" customHeight="1" x14ac:dyDescent="0.25">
      <c r="A183" s="130" t="s">
        <v>114</v>
      </c>
      <c r="B183" s="131"/>
      <c r="C183" s="131"/>
      <c r="D183" s="132"/>
      <c r="E183" s="52">
        <f t="shared" ref="E183:J183" si="216">SUM(E178:E182)</f>
        <v>82</v>
      </c>
      <c r="F183" s="52">
        <f t="shared" si="216"/>
        <v>6</v>
      </c>
      <c r="G183" s="52">
        <f t="shared" si="216"/>
        <v>82</v>
      </c>
      <c r="H183" s="70">
        <f t="shared" si="216"/>
        <v>3.2</v>
      </c>
      <c r="I183" s="52">
        <f t="shared" si="216"/>
        <v>70</v>
      </c>
      <c r="J183" s="70">
        <f t="shared" si="216"/>
        <v>2.8000000000000003</v>
      </c>
      <c r="K183" s="70"/>
      <c r="L183" s="52">
        <f>SUM(L178:L182)</f>
        <v>25</v>
      </c>
      <c r="M183" s="51">
        <f t="shared" ref="M183" si="217">(L183*$F183)/$E183</f>
        <v>1.8292682926829269</v>
      </c>
      <c r="N183" s="52"/>
      <c r="O183" s="52"/>
      <c r="P183" s="52"/>
      <c r="Q183" s="52">
        <f>SUM(Q178:Q182)</f>
        <v>25</v>
      </c>
      <c r="R183" s="51">
        <f t="shared" ref="R183" si="218">(Q183*$F183)/$E183</f>
        <v>1.8292682926829269</v>
      </c>
      <c r="S183" s="52"/>
      <c r="T183" s="52"/>
      <c r="U183" s="52"/>
      <c r="V183" s="52">
        <f>SUM(V178:V182)</f>
        <v>32</v>
      </c>
      <c r="W183" s="51">
        <f t="shared" si="215"/>
        <v>2.3414634146341462</v>
      </c>
      <c r="X183" s="52"/>
      <c r="Y183" s="52"/>
      <c r="Z183" s="52"/>
      <c r="AA183" s="47"/>
      <c r="AB183" s="47"/>
      <c r="AC183" s="47"/>
      <c r="AD183" s="47"/>
      <c r="AE183" s="47"/>
      <c r="AF183" s="47"/>
      <c r="AG183" s="47"/>
      <c r="AH183" s="47"/>
      <c r="DM183" s="45"/>
      <c r="DN183" s="45"/>
    </row>
    <row r="184" spans="1:118" ht="15" customHeight="1" x14ac:dyDescent="0.25">
      <c r="A184" s="133" t="s">
        <v>123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  <c r="AA184" s="134"/>
      <c r="AB184" s="134"/>
      <c r="AC184" s="134"/>
      <c r="AD184" s="134"/>
      <c r="AE184" s="134"/>
      <c r="AF184" s="134"/>
      <c r="AG184" s="134"/>
      <c r="AH184" s="135"/>
      <c r="AL184" s="4"/>
    </row>
    <row r="185" spans="1:118" ht="21" customHeight="1" x14ac:dyDescent="0.25">
      <c r="A185" s="127" t="s">
        <v>129</v>
      </c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9"/>
      <c r="AL185" s="4"/>
    </row>
    <row r="186" spans="1:118" ht="40.15" customHeight="1" x14ac:dyDescent="0.25">
      <c r="A186" s="26">
        <v>5</v>
      </c>
      <c r="B186" s="29"/>
      <c r="C186" s="47" t="s">
        <v>89</v>
      </c>
      <c r="D186" s="48" t="s">
        <v>75</v>
      </c>
      <c r="E186" s="52">
        <v>20</v>
      </c>
      <c r="F186" s="52">
        <v>2</v>
      </c>
      <c r="G186" s="49">
        <f>E186</f>
        <v>20</v>
      </c>
      <c r="H186" s="50">
        <f>(G186*1)/25</f>
        <v>0.8</v>
      </c>
      <c r="I186" s="49">
        <f>(F186*25)-G186</f>
        <v>30</v>
      </c>
      <c r="J186" s="50">
        <f>(I186*1)/25</f>
        <v>1.2</v>
      </c>
      <c r="K186" s="84" t="s">
        <v>178</v>
      </c>
      <c r="L186" s="47">
        <v>5</v>
      </c>
      <c r="M186" s="51">
        <f t="shared" ref="M186" si="219">(L186*$F186)/$E186</f>
        <v>0.5</v>
      </c>
      <c r="N186" s="47">
        <v>20</v>
      </c>
      <c r="O186" s="47"/>
      <c r="P186" s="47"/>
      <c r="Q186" s="47"/>
      <c r="R186" s="47"/>
      <c r="S186" s="47"/>
      <c r="T186" s="47"/>
      <c r="U186" s="47"/>
      <c r="V186" s="52">
        <v>15</v>
      </c>
      <c r="W186" s="51">
        <f t="shared" ref="W186" si="220">(V186*$F186)/$E186</f>
        <v>1.5</v>
      </c>
      <c r="X186" s="47">
        <v>20</v>
      </c>
      <c r="Y186" s="47">
        <v>20</v>
      </c>
      <c r="Z186" s="47"/>
      <c r="AA186" s="47"/>
      <c r="AB186" s="47"/>
      <c r="AC186" s="47"/>
      <c r="AD186" s="47"/>
      <c r="AE186" s="47"/>
      <c r="AF186" s="47"/>
      <c r="AG186" s="47"/>
      <c r="AH186" s="47"/>
      <c r="AL186" s="54"/>
    </row>
    <row r="187" spans="1:118" ht="40.15" customHeight="1" x14ac:dyDescent="0.25">
      <c r="A187" s="26"/>
      <c r="B187" s="29"/>
      <c r="C187" s="87" t="s">
        <v>115</v>
      </c>
      <c r="D187" s="95" t="s">
        <v>68</v>
      </c>
      <c r="E187" s="96">
        <v>15</v>
      </c>
      <c r="F187" s="96">
        <v>1</v>
      </c>
      <c r="G187" s="88">
        <f>E187</f>
        <v>15</v>
      </c>
      <c r="H187" s="89">
        <f>(G187*1)/25</f>
        <v>0.6</v>
      </c>
      <c r="I187" s="88">
        <f>(F187*25)-G187</f>
        <v>10</v>
      </c>
      <c r="J187" s="89">
        <f>(I187*1)/25</f>
        <v>0.4</v>
      </c>
      <c r="K187" s="84" t="s">
        <v>178</v>
      </c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96">
        <v>15</v>
      </c>
      <c r="W187" s="91">
        <f>(V187*$F187)/$E187</f>
        <v>1</v>
      </c>
      <c r="X187" s="96">
        <v>20</v>
      </c>
      <c r="Y187" s="96">
        <v>20</v>
      </c>
      <c r="Z187" s="96"/>
      <c r="AA187" s="87"/>
      <c r="AB187" s="87"/>
      <c r="AC187" s="87"/>
      <c r="AD187" s="87"/>
      <c r="AE187" s="87"/>
      <c r="AF187" s="87"/>
      <c r="AG187" s="87"/>
      <c r="AH187" s="87"/>
      <c r="AL187" s="54"/>
    </row>
    <row r="188" spans="1:118" ht="39" customHeight="1" x14ac:dyDescent="0.25">
      <c r="A188" s="26"/>
      <c r="B188" s="29"/>
      <c r="C188" s="47" t="s">
        <v>85</v>
      </c>
      <c r="D188" s="48" t="s">
        <v>73</v>
      </c>
      <c r="E188" s="52">
        <v>30</v>
      </c>
      <c r="F188" s="52">
        <v>2</v>
      </c>
      <c r="G188" s="49">
        <f>E188</f>
        <v>30</v>
      </c>
      <c r="H188" s="50">
        <f>(G188*1)/25</f>
        <v>1.2</v>
      </c>
      <c r="I188" s="49">
        <f>(F188*25)-G188</f>
        <v>20</v>
      </c>
      <c r="J188" s="50">
        <f>(I188*1)/25</f>
        <v>0.8</v>
      </c>
      <c r="K188" s="27" t="s">
        <v>17</v>
      </c>
      <c r="L188" s="47">
        <v>10</v>
      </c>
      <c r="M188" s="51">
        <f t="shared" ref="M188" si="221">(L188*$F188)/$E188</f>
        <v>0.66666666666666663</v>
      </c>
      <c r="N188" s="47">
        <v>20</v>
      </c>
      <c r="O188" s="47"/>
      <c r="P188" s="47"/>
      <c r="Q188" s="47">
        <v>10</v>
      </c>
      <c r="R188" s="51">
        <f t="shared" ref="R188:R190" si="222">(Q188*$F188)/$E188</f>
        <v>0.66666666666666663</v>
      </c>
      <c r="S188" s="47">
        <v>10</v>
      </c>
      <c r="T188" s="47">
        <v>20</v>
      </c>
      <c r="U188" s="47"/>
      <c r="V188" s="47">
        <v>10</v>
      </c>
      <c r="W188" s="51">
        <f t="shared" ref="W188:W190" si="223">(V188*$F188)/$E188</f>
        <v>0.66666666666666663</v>
      </c>
      <c r="X188" s="47">
        <v>20</v>
      </c>
      <c r="Y188" s="47">
        <v>20</v>
      </c>
      <c r="Z188" s="47"/>
      <c r="AA188" s="47"/>
      <c r="AB188" s="47"/>
      <c r="AC188" s="47"/>
      <c r="AD188" s="47"/>
      <c r="AE188" s="47"/>
      <c r="AF188" s="47"/>
      <c r="AG188" s="47"/>
      <c r="AH188" s="47"/>
      <c r="AL188" s="54"/>
    </row>
    <row r="189" spans="1:118" ht="39" customHeight="1" x14ac:dyDescent="0.25">
      <c r="A189" s="26">
        <v>6</v>
      </c>
      <c r="B189" s="29"/>
      <c r="C189" s="47" t="s">
        <v>164</v>
      </c>
      <c r="D189" s="48" t="s">
        <v>158</v>
      </c>
      <c r="E189" s="52">
        <v>30</v>
      </c>
      <c r="F189" s="52">
        <v>2</v>
      </c>
      <c r="G189" s="49">
        <f>E189</f>
        <v>30</v>
      </c>
      <c r="H189" s="50">
        <f>(G189*1)/25</f>
        <v>1.2</v>
      </c>
      <c r="I189" s="49">
        <f>(F189*25)-G189</f>
        <v>20</v>
      </c>
      <c r="J189" s="50">
        <f>(I189*1)/25</f>
        <v>0.8</v>
      </c>
      <c r="K189" s="27" t="s">
        <v>17</v>
      </c>
      <c r="L189" s="47"/>
      <c r="M189" s="47"/>
      <c r="N189" s="47"/>
      <c r="O189" s="47"/>
      <c r="P189" s="47"/>
      <c r="Q189" s="47">
        <v>10</v>
      </c>
      <c r="R189" s="51">
        <f t="shared" si="222"/>
        <v>0.66666666666666663</v>
      </c>
      <c r="S189" s="47">
        <v>10</v>
      </c>
      <c r="T189" s="47">
        <v>20</v>
      </c>
      <c r="U189" s="47"/>
      <c r="V189" s="52">
        <v>20</v>
      </c>
      <c r="W189" s="51">
        <f t="shared" si="223"/>
        <v>1.3333333333333333</v>
      </c>
      <c r="X189" s="47">
        <v>20</v>
      </c>
      <c r="Y189" s="47">
        <v>20</v>
      </c>
      <c r="Z189" s="47"/>
      <c r="AA189" s="47"/>
      <c r="AB189" s="47"/>
      <c r="AC189" s="47"/>
      <c r="AD189" s="47"/>
      <c r="AE189" s="47"/>
      <c r="AF189" s="47"/>
      <c r="AG189" s="47"/>
      <c r="AH189" s="47"/>
      <c r="AL189" s="54"/>
    </row>
    <row r="190" spans="1:118" ht="16.5" customHeight="1" x14ac:dyDescent="0.25">
      <c r="A190" s="130" t="s">
        <v>130</v>
      </c>
      <c r="B190" s="131"/>
      <c r="C190" s="131"/>
      <c r="D190" s="132"/>
      <c r="E190" s="52">
        <f t="shared" ref="E190:J190" si="224">SUM(E186:E189)</f>
        <v>95</v>
      </c>
      <c r="F190" s="52">
        <f t="shared" si="224"/>
        <v>7</v>
      </c>
      <c r="G190" s="52">
        <f t="shared" si="224"/>
        <v>95</v>
      </c>
      <c r="H190" s="70">
        <f t="shared" si="224"/>
        <v>3.8</v>
      </c>
      <c r="I190" s="52">
        <f t="shared" si="224"/>
        <v>80</v>
      </c>
      <c r="J190" s="70">
        <f t="shared" si="224"/>
        <v>3.2</v>
      </c>
      <c r="K190" s="70"/>
      <c r="L190" s="52">
        <f>SUM(L186:L189)</f>
        <v>15</v>
      </c>
      <c r="M190" s="51">
        <f t="shared" ref="M190" si="225">(L190*$F190)/$E190</f>
        <v>1.1052631578947369</v>
      </c>
      <c r="N190" s="52"/>
      <c r="O190" s="52"/>
      <c r="P190" s="52"/>
      <c r="Q190" s="52">
        <f>SUM(Q186:Q189)</f>
        <v>20</v>
      </c>
      <c r="R190" s="51">
        <f t="shared" si="222"/>
        <v>1.4736842105263157</v>
      </c>
      <c r="S190" s="52"/>
      <c r="T190" s="52"/>
      <c r="U190" s="52"/>
      <c r="V190" s="52">
        <f>SUM(V186:V189)</f>
        <v>60</v>
      </c>
      <c r="W190" s="51">
        <f t="shared" si="223"/>
        <v>4.4210526315789478</v>
      </c>
      <c r="X190" s="52"/>
      <c r="Y190" s="52"/>
      <c r="Z190" s="52"/>
      <c r="AA190" s="47"/>
      <c r="AB190" s="47"/>
      <c r="AC190" s="47"/>
      <c r="AD190" s="47"/>
      <c r="AE190" s="47"/>
      <c r="AF190" s="47"/>
      <c r="AG190" s="47"/>
      <c r="AH190" s="47"/>
      <c r="AL190" s="4"/>
    </row>
    <row r="191" spans="1:118" ht="19.899999999999999" customHeight="1" x14ac:dyDescent="0.25">
      <c r="A191" s="127" t="s">
        <v>131</v>
      </c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9"/>
      <c r="AH191" s="47"/>
      <c r="AL191" s="4"/>
    </row>
    <row r="192" spans="1:118" ht="33.6" customHeight="1" x14ac:dyDescent="0.25">
      <c r="A192" s="26"/>
      <c r="B192" s="26"/>
      <c r="C192" s="47" t="s">
        <v>80</v>
      </c>
      <c r="D192" s="48" t="s">
        <v>75</v>
      </c>
      <c r="E192" s="52">
        <v>20</v>
      </c>
      <c r="F192" s="52">
        <v>2</v>
      </c>
      <c r="G192" s="49">
        <f>E192</f>
        <v>20</v>
      </c>
      <c r="H192" s="50">
        <f>(G192*1)/25</f>
        <v>0.8</v>
      </c>
      <c r="I192" s="49">
        <f>(F192*25)-G192</f>
        <v>30</v>
      </c>
      <c r="J192" s="50">
        <f>(I192*1)/25</f>
        <v>1.2</v>
      </c>
      <c r="K192" s="84" t="s">
        <v>178</v>
      </c>
      <c r="L192" s="47">
        <v>5</v>
      </c>
      <c r="M192" s="51">
        <f t="shared" ref="M192" si="226">(L192*$F192)/$E192</f>
        <v>0.5</v>
      </c>
      <c r="N192" s="47">
        <v>20</v>
      </c>
      <c r="O192" s="47"/>
      <c r="P192" s="47"/>
      <c r="Q192" s="47"/>
      <c r="R192" s="47"/>
      <c r="S192" s="47"/>
      <c r="T192" s="47"/>
      <c r="U192" s="47"/>
      <c r="V192" s="52">
        <v>15</v>
      </c>
      <c r="W192" s="51">
        <f t="shared" ref="W192:W193" si="227">(V192*$F192)/$E192</f>
        <v>1.5</v>
      </c>
      <c r="X192" s="47">
        <v>20</v>
      </c>
      <c r="Y192" s="47">
        <v>20</v>
      </c>
      <c r="Z192" s="47"/>
      <c r="AA192" s="47"/>
      <c r="AB192" s="47"/>
      <c r="AC192" s="47"/>
      <c r="AD192" s="47"/>
      <c r="AE192" s="47"/>
      <c r="AF192" s="47"/>
      <c r="AG192" s="47"/>
      <c r="AH192" s="47"/>
      <c r="AL192" s="54"/>
    </row>
    <row r="193" spans="1:38" ht="33.6" customHeight="1" x14ac:dyDescent="0.25">
      <c r="A193" s="26"/>
      <c r="B193" s="26"/>
      <c r="C193" s="87" t="s">
        <v>83</v>
      </c>
      <c r="D193" s="95" t="s">
        <v>68</v>
      </c>
      <c r="E193" s="96">
        <v>15</v>
      </c>
      <c r="F193" s="96">
        <v>1</v>
      </c>
      <c r="G193" s="88">
        <f t="shared" ref="G193" si="228">E193</f>
        <v>15</v>
      </c>
      <c r="H193" s="89">
        <f t="shared" ref="H193" si="229">(G193*1)/25</f>
        <v>0.6</v>
      </c>
      <c r="I193" s="88">
        <f t="shared" ref="I193" si="230">(F193*25)-G193</f>
        <v>10</v>
      </c>
      <c r="J193" s="89">
        <f t="shared" ref="J193" si="231">(I193*1)/25</f>
        <v>0.4</v>
      </c>
      <c r="K193" s="84" t="s">
        <v>178</v>
      </c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96">
        <v>15</v>
      </c>
      <c r="W193" s="91">
        <f t="shared" si="227"/>
        <v>1</v>
      </c>
      <c r="X193" s="96">
        <v>20</v>
      </c>
      <c r="Y193" s="96">
        <v>20</v>
      </c>
      <c r="Z193" s="96"/>
      <c r="AA193" s="87"/>
      <c r="AB193" s="87"/>
      <c r="AC193" s="87"/>
      <c r="AD193" s="87"/>
      <c r="AE193" s="87"/>
      <c r="AF193" s="87"/>
      <c r="AG193" s="87"/>
      <c r="AH193" s="87"/>
      <c r="AL193" s="54"/>
    </row>
    <row r="194" spans="1:38" ht="41.25" customHeight="1" x14ac:dyDescent="0.25">
      <c r="A194" s="26"/>
      <c r="B194" s="26"/>
      <c r="C194" s="47" t="s">
        <v>118</v>
      </c>
      <c r="D194" s="48" t="s">
        <v>73</v>
      </c>
      <c r="E194" s="52">
        <v>30</v>
      </c>
      <c r="F194" s="52">
        <v>2</v>
      </c>
      <c r="G194" s="49">
        <f>E194</f>
        <v>30</v>
      </c>
      <c r="H194" s="50">
        <f>(G194*1)/25</f>
        <v>1.2</v>
      </c>
      <c r="I194" s="49">
        <f>(F194*25)-G194</f>
        <v>20</v>
      </c>
      <c r="J194" s="50">
        <f>(I194*1)/25</f>
        <v>0.8</v>
      </c>
      <c r="K194" s="27" t="s">
        <v>17</v>
      </c>
      <c r="L194" s="47">
        <v>10</v>
      </c>
      <c r="M194" s="51">
        <f>(L194*$F194)/$E194</f>
        <v>0.66666666666666663</v>
      </c>
      <c r="N194" s="47">
        <v>20</v>
      </c>
      <c r="O194" s="47"/>
      <c r="P194" s="47"/>
      <c r="Q194" s="47">
        <v>10</v>
      </c>
      <c r="R194" s="51">
        <f t="shared" ref="R194:R196" si="232">(Q194*$F194)/$E194</f>
        <v>0.66666666666666663</v>
      </c>
      <c r="S194" s="47">
        <v>10</v>
      </c>
      <c r="T194" s="47">
        <v>20</v>
      </c>
      <c r="U194" s="47"/>
      <c r="V194" s="47">
        <v>10</v>
      </c>
      <c r="W194" s="51">
        <f t="shared" ref="W194:W196" si="233">(V194*$F194)/$E194</f>
        <v>0.66666666666666663</v>
      </c>
      <c r="X194" s="47">
        <v>20</v>
      </c>
      <c r="Y194" s="47">
        <v>20</v>
      </c>
      <c r="Z194" s="47"/>
      <c r="AA194" s="47"/>
      <c r="AB194" s="47"/>
      <c r="AC194" s="47"/>
      <c r="AD194" s="47"/>
      <c r="AE194" s="47"/>
      <c r="AF194" s="47"/>
      <c r="AG194" s="47"/>
      <c r="AH194" s="47"/>
      <c r="AL194" s="54"/>
    </row>
    <row r="195" spans="1:38" ht="42" customHeight="1" x14ac:dyDescent="0.25">
      <c r="A195" s="26"/>
      <c r="B195" s="26"/>
      <c r="C195" s="47" t="s">
        <v>134</v>
      </c>
      <c r="D195" s="48" t="s">
        <v>158</v>
      </c>
      <c r="E195" s="52">
        <v>30</v>
      </c>
      <c r="F195" s="52">
        <v>2</v>
      </c>
      <c r="G195" s="49">
        <f>E195</f>
        <v>30</v>
      </c>
      <c r="H195" s="50">
        <f>(G195*1)/25</f>
        <v>1.2</v>
      </c>
      <c r="I195" s="49">
        <f>(F195*25)-G195</f>
        <v>20</v>
      </c>
      <c r="J195" s="50">
        <f>(I195*1)/25</f>
        <v>0.8</v>
      </c>
      <c r="K195" s="27" t="s">
        <v>17</v>
      </c>
      <c r="L195" s="47"/>
      <c r="M195" s="47"/>
      <c r="N195" s="47"/>
      <c r="O195" s="47"/>
      <c r="P195" s="47"/>
      <c r="Q195" s="47">
        <v>10</v>
      </c>
      <c r="R195" s="51">
        <f t="shared" si="232"/>
        <v>0.66666666666666663</v>
      </c>
      <c r="S195" s="47">
        <v>10</v>
      </c>
      <c r="T195" s="47">
        <v>20</v>
      </c>
      <c r="U195" s="47"/>
      <c r="V195" s="52">
        <v>20</v>
      </c>
      <c r="W195" s="51">
        <f t="shared" si="233"/>
        <v>1.3333333333333333</v>
      </c>
      <c r="X195" s="47">
        <v>20</v>
      </c>
      <c r="Y195" s="47">
        <v>20</v>
      </c>
      <c r="Z195" s="47"/>
      <c r="AA195" s="47"/>
      <c r="AB195" s="47"/>
      <c r="AC195" s="47"/>
      <c r="AD195" s="47"/>
      <c r="AE195" s="47"/>
      <c r="AF195" s="47"/>
      <c r="AG195" s="47"/>
      <c r="AH195" s="47"/>
      <c r="AL195" s="54"/>
    </row>
    <row r="196" spans="1:38" ht="18.75" customHeight="1" x14ac:dyDescent="0.25">
      <c r="A196" s="130" t="s">
        <v>132</v>
      </c>
      <c r="B196" s="131"/>
      <c r="C196" s="131"/>
      <c r="D196" s="132"/>
      <c r="E196" s="52">
        <f t="shared" ref="E196:J196" si="234">SUM(E192:E195)</f>
        <v>95</v>
      </c>
      <c r="F196" s="52">
        <f t="shared" si="234"/>
        <v>7</v>
      </c>
      <c r="G196" s="52">
        <f t="shared" si="234"/>
        <v>95</v>
      </c>
      <c r="H196" s="70">
        <f t="shared" si="234"/>
        <v>3.8</v>
      </c>
      <c r="I196" s="52">
        <f t="shared" si="234"/>
        <v>80</v>
      </c>
      <c r="J196" s="70">
        <f t="shared" si="234"/>
        <v>3.2</v>
      </c>
      <c r="K196" s="70"/>
      <c r="L196" s="52">
        <f>SUM(L192:L194)</f>
        <v>15</v>
      </c>
      <c r="M196" s="51">
        <f t="shared" ref="M196" si="235">(L196*$F196)/$E196</f>
        <v>1.1052631578947369</v>
      </c>
      <c r="N196" s="52"/>
      <c r="O196" s="52"/>
      <c r="P196" s="52"/>
      <c r="Q196" s="52">
        <f>SUM(Q192:Q195)</f>
        <v>20</v>
      </c>
      <c r="R196" s="51">
        <f t="shared" si="232"/>
        <v>1.4736842105263157</v>
      </c>
      <c r="S196" s="52"/>
      <c r="T196" s="52"/>
      <c r="U196" s="52"/>
      <c r="V196" s="52">
        <f>SUM(V192:V195)</f>
        <v>60</v>
      </c>
      <c r="W196" s="51">
        <f t="shared" si="233"/>
        <v>4.4210526315789478</v>
      </c>
      <c r="X196" s="52"/>
      <c r="Y196" s="52"/>
      <c r="Z196" s="52"/>
      <c r="AA196" s="47"/>
      <c r="AB196" s="47"/>
      <c r="AC196" s="47"/>
      <c r="AD196" s="47"/>
      <c r="AE196" s="47"/>
      <c r="AF196" s="47"/>
      <c r="AG196" s="47"/>
      <c r="AH196" s="47"/>
      <c r="AL196" s="4"/>
    </row>
    <row r="197" spans="1:38" ht="26.45" customHeight="1" thickBot="1" x14ac:dyDescent="0.3">
      <c r="A197" s="157" t="s">
        <v>128</v>
      </c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  <c r="AC197" s="158"/>
      <c r="AD197" s="158"/>
      <c r="AE197" s="158"/>
      <c r="AF197" s="158"/>
      <c r="AG197" s="158"/>
      <c r="AH197" s="159"/>
      <c r="AL197" s="4"/>
    </row>
    <row r="198" spans="1:38" ht="45" customHeight="1" thickBot="1" x14ac:dyDescent="0.3">
      <c r="A198" s="26">
        <v>8</v>
      </c>
      <c r="B198" s="29"/>
      <c r="C198" s="47" t="s">
        <v>127</v>
      </c>
      <c r="D198" s="73" t="s">
        <v>158</v>
      </c>
      <c r="E198" s="47">
        <v>100</v>
      </c>
      <c r="F198" s="47">
        <v>4</v>
      </c>
      <c r="G198" s="49">
        <f>E198</f>
        <v>100</v>
      </c>
      <c r="H198" s="50">
        <f>(G198*1)/25</f>
        <v>4</v>
      </c>
      <c r="I198" s="49">
        <f>(F198*25)-G198</f>
        <v>0</v>
      </c>
      <c r="J198" s="50">
        <f>(I198*1)/25</f>
        <v>0</v>
      </c>
      <c r="K198" s="125" t="s">
        <v>358</v>
      </c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>
        <f>E198</f>
        <v>100</v>
      </c>
      <c r="AB198" s="51">
        <f>F198</f>
        <v>4</v>
      </c>
      <c r="AC198" s="47">
        <v>10</v>
      </c>
      <c r="AD198" s="47">
        <v>40</v>
      </c>
      <c r="AE198" s="47"/>
      <c r="AF198" s="47"/>
      <c r="AG198" s="47"/>
      <c r="AH198" s="47"/>
      <c r="AL198" s="25"/>
    </row>
    <row r="199" spans="1:38" ht="27" customHeight="1" x14ac:dyDescent="0.25">
      <c r="A199" s="163" t="s">
        <v>357</v>
      </c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5"/>
      <c r="AL199" s="4"/>
    </row>
    <row r="200" spans="1:38" ht="24.75" customHeight="1" x14ac:dyDescent="0.25">
      <c r="A200" s="67">
        <v>9</v>
      </c>
      <c r="B200" s="63"/>
      <c r="C200" s="79" t="s">
        <v>270</v>
      </c>
      <c r="D200" s="74" t="s">
        <v>147</v>
      </c>
      <c r="E200" s="75">
        <v>63</v>
      </c>
      <c r="F200" s="75">
        <v>6</v>
      </c>
      <c r="G200" s="76">
        <f>E200</f>
        <v>63</v>
      </c>
      <c r="H200" s="77">
        <f>(G200*1)/25</f>
        <v>2.52</v>
      </c>
      <c r="I200" s="76">
        <f>(F200*25)-G200</f>
        <v>87</v>
      </c>
      <c r="J200" s="77">
        <f>(I200*1)/25</f>
        <v>3.48</v>
      </c>
      <c r="K200" s="78" t="s">
        <v>17</v>
      </c>
      <c r="L200" s="52"/>
      <c r="M200" s="51"/>
      <c r="N200" s="52"/>
      <c r="O200" s="52"/>
      <c r="P200" s="52"/>
      <c r="Q200" s="79"/>
      <c r="R200" s="26"/>
      <c r="S200" s="52"/>
      <c r="T200" s="52"/>
      <c r="U200" s="75"/>
      <c r="V200" s="63">
        <f>E200</f>
        <v>63</v>
      </c>
      <c r="W200" s="51">
        <f>(V200*$F200)/$E200</f>
        <v>6</v>
      </c>
      <c r="X200" s="47">
        <v>1</v>
      </c>
      <c r="Y200" s="47">
        <v>40</v>
      </c>
      <c r="Z200" s="47"/>
      <c r="AA200" s="47"/>
      <c r="AB200" s="47"/>
      <c r="AC200" s="47"/>
      <c r="AD200" s="47"/>
      <c r="AE200" s="47"/>
      <c r="AF200" s="47"/>
      <c r="AG200" s="47"/>
      <c r="AH200" s="47" t="s">
        <v>122</v>
      </c>
      <c r="AL200" s="55"/>
    </row>
    <row r="201" spans="1:38" ht="29.45" customHeight="1" x14ac:dyDescent="0.25">
      <c r="A201" s="67"/>
      <c r="B201" s="63"/>
      <c r="C201" s="47"/>
      <c r="D201" s="74" t="s">
        <v>275</v>
      </c>
      <c r="E201" s="52">
        <v>5</v>
      </c>
      <c r="F201" s="80">
        <v>1</v>
      </c>
      <c r="G201" s="49">
        <f>E201</f>
        <v>5</v>
      </c>
      <c r="H201" s="50">
        <f>(G201*1)/25</f>
        <v>0.2</v>
      </c>
      <c r="I201" s="49">
        <f>(F201*25)-G201</f>
        <v>20</v>
      </c>
      <c r="J201" s="50">
        <f>(I201*1)/25</f>
        <v>0.8</v>
      </c>
      <c r="K201" s="78" t="s">
        <v>17</v>
      </c>
      <c r="L201" s="47">
        <v>5</v>
      </c>
      <c r="M201" s="51">
        <f>(L201*$F201)/$E201</f>
        <v>1</v>
      </c>
      <c r="N201" s="52">
        <v>40</v>
      </c>
      <c r="O201" s="52"/>
      <c r="P201" s="52"/>
      <c r="Q201" s="79"/>
      <c r="R201" s="26"/>
      <c r="S201" s="52"/>
      <c r="T201" s="52"/>
      <c r="U201" s="75"/>
      <c r="V201" s="63"/>
      <c r="W201" s="51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 t="s">
        <v>272</v>
      </c>
      <c r="AL201" s="55"/>
    </row>
    <row r="202" spans="1:38" ht="31.15" customHeight="1" x14ac:dyDescent="0.25">
      <c r="A202" s="67">
        <v>10</v>
      </c>
      <c r="B202" s="26"/>
      <c r="C202" s="48" t="s">
        <v>133</v>
      </c>
      <c r="D202" s="74" t="s">
        <v>147</v>
      </c>
      <c r="E202" s="52">
        <v>2</v>
      </c>
      <c r="F202" s="52">
        <v>3</v>
      </c>
      <c r="G202" s="49">
        <f>E202</f>
        <v>2</v>
      </c>
      <c r="H202" s="50">
        <f>(G202*1)/25</f>
        <v>0.08</v>
      </c>
      <c r="I202" s="49">
        <f>(F202*25)-G202</f>
        <v>73</v>
      </c>
      <c r="J202" s="50">
        <f>(I202*1)/25</f>
        <v>2.92</v>
      </c>
      <c r="K202" s="126" t="s">
        <v>358</v>
      </c>
      <c r="L202" s="52"/>
      <c r="M202" s="51"/>
      <c r="N202" s="52"/>
      <c r="O202" s="52"/>
      <c r="P202" s="52"/>
      <c r="Q202" s="52"/>
      <c r="R202" s="52"/>
      <c r="S202" s="52"/>
      <c r="T202" s="52"/>
      <c r="U202" s="52"/>
      <c r="V202" s="63">
        <v>2</v>
      </c>
      <c r="W202" s="51">
        <f>(V202*$F202)/$E202</f>
        <v>3</v>
      </c>
      <c r="X202" s="52">
        <v>1</v>
      </c>
      <c r="Y202" s="47">
        <v>40</v>
      </c>
      <c r="Z202" s="47"/>
      <c r="AA202" s="47"/>
      <c r="AB202" s="47"/>
      <c r="AC202" s="47"/>
      <c r="AD202" s="47"/>
      <c r="AE202" s="47"/>
      <c r="AF202" s="47"/>
      <c r="AG202" s="47"/>
      <c r="AH202" s="47" t="s">
        <v>273</v>
      </c>
      <c r="AI202" s="4" t="s">
        <v>276</v>
      </c>
      <c r="AL202" s="55"/>
    </row>
    <row r="203" spans="1:38" ht="18.75" customHeight="1" x14ac:dyDescent="0.25">
      <c r="A203" s="127" t="s">
        <v>124</v>
      </c>
      <c r="B203" s="128"/>
      <c r="C203" s="128"/>
      <c r="D203" s="129"/>
      <c r="E203" s="52">
        <f>SUM(E190,E198,E200)</f>
        <v>258</v>
      </c>
      <c r="F203" s="52">
        <f>SUM(F190,F198,F200)</f>
        <v>17</v>
      </c>
      <c r="G203" s="52">
        <f>SUM(G190,G198,G199)</f>
        <v>195</v>
      </c>
      <c r="H203" s="70">
        <f>SUM(H190,H198,H199)</f>
        <v>7.8</v>
      </c>
      <c r="I203" s="52">
        <f>SUM(I190,I198,I199)</f>
        <v>80</v>
      </c>
      <c r="J203" s="70">
        <f>SUM(J190,J198,J199)</f>
        <v>3.2</v>
      </c>
      <c r="K203" s="70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47"/>
      <c r="AB203" s="47"/>
      <c r="AC203" s="47"/>
      <c r="AD203" s="47"/>
      <c r="AE203" s="47"/>
      <c r="AF203" s="47"/>
      <c r="AG203" s="47"/>
      <c r="AH203" s="47"/>
      <c r="AL203" s="4"/>
    </row>
    <row r="204" spans="1:38" ht="17.45" customHeight="1" x14ac:dyDescent="0.25">
      <c r="A204" s="130" t="s">
        <v>77</v>
      </c>
      <c r="B204" s="131"/>
      <c r="C204" s="131"/>
      <c r="D204" s="132"/>
      <c r="E204" s="47">
        <f t="shared" ref="E204:J204" si="236">SUM(E176,E183,E190,E198,E200:E202)</f>
        <v>397</v>
      </c>
      <c r="F204" s="47">
        <f t="shared" si="236"/>
        <v>30</v>
      </c>
      <c r="G204" s="47">
        <f t="shared" si="236"/>
        <v>397</v>
      </c>
      <c r="H204" s="47">
        <f t="shared" si="236"/>
        <v>15.799999999999999</v>
      </c>
      <c r="I204" s="47">
        <f t="shared" si="236"/>
        <v>355</v>
      </c>
      <c r="J204" s="47">
        <f t="shared" si="236"/>
        <v>14.200000000000001</v>
      </c>
      <c r="K204" s="68"/>
      <c r="L204" s="47">
        <f>SUM(L176,L183,L190,L198,L200:L202)</f>
        <v>60</v>
      </c>
      <c r="M204" s="51">
        <f t="shared" ref="M204" si="237">(L204*$F204)/$E204</f>
        <v>4.5340050377833752</v>
      </c>
      <c r="N204" s="47"/>
      <c r="O204" s="47"/>
      <c r="P204" s="47"/>
      <c r="Q204" s="47">
        <f>SUM(Q176,Q183,Q190,Q198,Q200:Q202)</f>
        <v>75</v>
      </c>
      <c r="R204" s="51">
        <f t="shared" ref="R204" si="238">(Q204*$F204)/$E204</f>
        <v>5.6675062972292194</v>
      </c>
      <c r="S204" s="47"/>
      <c r="T204" s="47"/>
      <c r="U204" s="47"/>
      <c r="V204" s="47">
        <f>SUM(V176,V183,V190,V198,V200:V202)</f>
        <v>162</v>
      </c>
      <c r="W204" s="51">
        <f t="shared" ref="W204" si="239">(V204*$F204)/$E204</f>
        <v>12.241813602015114</v>
      </c>
      <c r="X204" s="47"/>
      <c r="Y204" s="47"/>
      <c r="Z204" s="47"/>
      <c r="AA204" s="47">
        <f>SUM(AA176,AA183,AA190,AA198,AA200:AA202)</f>
        <v>100</v>
      </c>
      <c r="AB204" s="51">
        <f t="shared" ref="AB204" si="240">(AA204*$F204)/$E204</f>
        <v>7.5566750629722925</v>
      </c>
      <c r="AC204" s="47"/>
      <c r="AD204" s="47"/>
      <c r="AE204" s="47"/>
      <c r="AF204" s="47"/>
      <c r="AG204" s="47"/>
      <c r="AH204" s="47"/>
      <c r="AL204" s="4"/>
    </row>
    <row r="205" spans="1:38" ht="19.899999999999999" customHeight="1" x14ac:dyDescent="0.25">
      <c r="A205" s="160" t="s">
        <v>186</v>
      </c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2"/>
      <c r="AL205" s="4"/>
    </row>
    <row r="206" spans="1:38" ht="1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L206" s="24"/>
    </row>
    <row r="207" spans="1:38" ht="15.75" customHeight="1" x14ac:dyDescent="0.25">
      <c r="Q207" s="2"/>
      <c r="R207" s="16"/>
    </row>
    <row r="208" spans="1:38" x14ac:dyDescent="0.25">
      <c r="Q208" s="2"/>
      <c r="R208" s="16"/>
    </row>
    <row r="209" spans="17:18" ht="15" customHeight="1" x14ac:dyDescent="0.25">
      <c r="Q209" s="2"/>
      <c r="R209" s="16"/>
    </row>
    <row r="210" spans="17:18" x14ac:dyDescent="0.25">
      <c r="Q210" s="2"/>
      <c r="R210" s="16"/>
    </row>
  </sheetData>
  <sortState xmlns:xlrd2="http://schemas.microsoft.com/office/spreadsheetml/2017/richdata2" ref="DP1:DP206">
    <sortCondition ref="DP1:DP206"/>
  </sortState>
  <mergeCells count="208">
    <mergeCell ref="AL2:AL5"/>
    <mergeCell ref="AL36:AL39"/>
    <mergeCell ref="AL70:AL73"/>
    <mergeCell ref="AL104:AL107"/>
    <mergeCell ref="AL136:AL139"/>
    <mergeCell ref="AL170:AL173"/>
    <mergeCell ref="A203:D203"/>
    <mergeCell ref="A204:D204"/>
    <mergeCell ref="A166:D166"/>
    <mergeCell ref="A167:D167"/>
    <mergeCell ref="A168:AH169"/>
    <mergeCell ref="A170:A173"/>
    <mergeCell ref="C170:C173"/>
    <mergeCell ref="D170:D173"/>
    <mergeCell ref="E170:F170"/>
    <mergeCell ref="E171:E173"/>
    <mergeCell ref="F171:F173"/>
    <mergeCell ref="G171:G173"/>
    <mergeCell ref="H171:H173"/>
    <mergeCell ref="I171:I173"/>
    <mergeCell ref="J171:J173"/>
    <mergeCell ref="G170:AH170"/>
    <mergeCell ref="AA171:AH171"/>
    <mergeCell ref="AA172:AD172"/>
    <mergeCell ref="A205:AH205"/>
    <mergeCell ref="A190:D190"/>
    <mergeCell ref="A191:AG191"/>
    <mergeCell ref="A196:D196"/>
    <mergeCell ref="A174:AH174"/>
    <mergeCell ref="A176:D176"/>
    <mergeCell ref="A177:AH177"/>
    <mergeCell ref="A183:D183"/>
    <mergeCell ref="A184:AH184"/>
    <mergeCell ref="A185:AH185"/>
    <mergeCell ref="A197:AH197"/>
    <mergeCell ref="A199:AH199"/>
    <mergeCell ref="AE172:AH172"/>
    <mergeCell ref="V172:Z172"/>
    <mergeCell ref="Q172:U172"/>
    <mergeCell ref="L172:P172"/>
    <mergeCell ref="K171:K173"/>
    <mergeCell ref="L171:Z171"/>
    <mergeCell ref="A153:AH153"/>
    <mergeCell ref="A157:D157"/>
    <mergeCell ref="A158:AG158"/>
    <mergeCell ref="A162:D162"/>
    <mergeCell ref="A140:AH140"/>
    <mergeCell ref="A142:D142"/>
    <mergeCell ref="A143:AH143"/>
    <mergeCell ref="A146:D146"/>
    <mergeCell ref="A147:AH147"/>
    <mergeCell ref="A151:D151"/>
    <mergeCell ref="A163:AH163"/>
    <mergeCell ref="AA137:AH137"/>
    <mergeCell ref="AA138:AD138"/>
    <mergeCell ref="AE138:AH138"/>
    <mergeCell ref="A152:AH152"/>
    <mergeCell ref="A132:D132"/>
    <mergeCell ref="A133:D133"/>
    <mergeCell ref="A134:AH135"/>
    <mergeCell ref="A136:A139"/>
    <mergeCell ref="C136:C139"/>
    <mergeCell ref="D136:D139"/>
    <mergeCell ref="E136:F136"/>
    <mergeCell ref="E137:E139"/>
    <mergeCell ref="F137:F139"/>
    <mergeCell ref="G137:G139"/>
    <mergeCell ref="H137:H139"/>
    <mergeCell ref="I137:I139"/>
    <mergeCell ref="J137:J139"/>
    <mergeCell ref="G136:AH136"/>
    <mergeCell ref="L137:Z137"/>
    <mergeCell ref="K137:K139"/>
    <mergeCell ref="L138:P138"/>
    <mergeCell ref="Q138:U138"/>
    <mergeCell ref="V138:Z138"/>
    <mergeCell ref="AA105:AH105"/>
    <mergeCell ref="AA106:AD106"/>
    <mergeCell ref="AE106:AH106"/>
    <mergeCell ref="A100:D100"/>
    <mergeCell ref="A101:D101"/>
    <mergeCell ref="A102:AH103"/>
    <mergeCell ref="A104:A107"/>
    <mergeCell ref="C104:C107"/>
    <mergeCell ref="D104:D107"/>
    <mergeCell ref="E104:F104"/>
    <mergeCell ref="E105:E107"/>
    <mergeCell ref="F105:F107"/>
    <mergeCell ref="G105:G107"/>
    <mergeCell ref="H105:H107"/>
    <mergeCell ref="I105:I107"/>
    <mergeCell ref="J105:J107"/>
    <mergeCell ref="G104:AH104"/>
    <mergeCell ref="K105:K107"/>
    <mergeCell ref="L106:P106"/>
    <mergeCell ref="Q106:U106"/>
    <mergeCell ref="V106:Z106"/>
    <mergeCell ref="L105:Z105"/>
    <mergeCell ref="A86:D86"/>
    <mergeCell ref="A87:AH87"/>
    <mergeCell ref="A88:AH88"/>
    <mergeCell ref="A93:D93"/>
    <mergeCell ref="A99:D99"/>
    <mergeCell ref="AE72:AH72"/>
    <mergeCell ref="A74:AH74"/>
    <mergeCell ref="A77:D77"/>
    <mergeCell ref="A78:AH78"/>
    <mergeCell ref="A80:D80"/>
    <mergeCell ref="A81:AH81"/>
    <mergeCell ref="F71:F73"/>
    <mergeCell ref="AA71:AH71"/>
    <mergeCell ref="AA72:AD72"/>
    <mergeCell ref="A94:AH94"/>
    <mergeCell ref="A70:A73"/>
    <mergeCell ref="C70:C73"/>
    <mergeCell ref="L71:Z71"/>
    <mergeCell ref="K71:K73"/>
    <mergeCell ref="C36:C39"/>
    <mergeCell ref="D36:D39"/>
    <mergeCell ref="E36:F36"/>
    <mergeCell ref="E37:E39"/>
    <mergeCell ref="AA37:AH37"/>
    <mergeCell ref="AA38:AD38"/>
    <mergeCell ref="G37:G39"/>
    <mergeCell ref="H37:H39"/>
    <mergeCell ref="I37:I39"/>
    <mergeCell ref="J37:J39"/>
    <mergeCell ref="L38:P38"/>
    <mergeCell ref="A6:AH6"/>
    <mergeCell ref="A11:D11"/>
    <mergeCell ref="A12:AH12"/>
    <mergeCell ref="A15:D15"/>
    <mergeCell ref="AE38:AH38"/>
    <mergeCell ref="A40:AH40"/>
    <mergeCell ref="G36:AH36"/>
    <mergeCell ref="K37:K39"/>
    <mergeCell ref="A45:D45"/>
    <mergeCell ref="A16:AH16"/>
    <mergeCell ref="A21:D21"/>
    <mergeCell ref="A22:AH22"/>
    <mergeCell ref="A23:AH23"/>
    <mergeCell ref="A27:D27"/>
    <mergeCell ref="A28:AG28"/>
    <mergeCell ref="A32:D32"/>
    <mergeCell ref="A33:D33"/>
    <mergeCell ref="A34:D34"/>
    <mergeCell ref="A35:AH35"/>
    <mergeCell ref="A36:A39"/>
    <mergeCell ref="F37:F39"/>
    <mergeCell ref="Q38:U38"/>
    <mergeCell ref="V38:Z38"/>
    <mergeCell ref="L37:Z37"/>
    <mergeCell ref="A1:AH1"/>
    <mergeCell ref="A2:A5"/>
    <mergeCell ref="C2:C5"/>
    <mergeCell ref="D2:D5"/>
    <mergeCell ref="E2:F2"/>
    <mergeCell ref="E3:E5"/>
    <mergeCell ref="F3:F5"/>
    <mergeCell ref="G3:G5"/>
    <mergeCell ref="H3:H5"/>
    <mergeCell ref="I3:I5"/>
    <mergeCell ref="J3:J5"/>
    <mergeCell ref="AA3:AH3"/>
    <mergeCell ref="G2:AH2"/>
    <mergeCell ref="K3:K5"/>
    <mergeCell ref="L4:P4"/>
    <mergeCell ref="Q4:U4"/>
    <mergeCell ref="V4:Z4"/>
    <mergeCell ref="L3:Z3"/>
    <mergeCell ref="AA4:AD4"/>
    <mergeCell ref="AE4:AH4"/>
    <mergeCell ref="A52:D52"/>
    <mergeCell ref="A46:AH46"/>
    <mergeCell ref="A49:D49"/>
    <mergeCell ref="A50:AH50"/>
    <mergeCell ref="D70:D73"/>
    <mergeCell ref="E70:F70"/>
    <mergeCell ref="E71:E73"/>
    <mergeCell ref="G71:G73"/>
    <mergeCell ref="H71:H73"/>
    <mergeCell ref="I71:I73"/>
    <mergeCell ref="J71:J73"/>
    <mergeCell ref="G70:AH70"/>
    <mergeCell ref="L72:P72"/>
    <mergeCell ref="Q72:U72"/>
    <mergeCell ref="V72:Z72"/>
    <mergeCell ref="A64:AH64"/>
    <mergeCell ref="A66:D66"/>
    <mergeCell ref="A67:D67"/>
    <mergeCell ref="A68:AH69"/>
    <mergeCell ref="A53:AH53"/>
    <mergeCell ref="A54:AH54"/>
    <mergeCell ref="A58:D58"/>
    <mergeCell ref="A59:AG59"/>
    <mergeCell ref="A63:D63"/>
    <mergeCell ref="A122:AH122"/>
    <mergeCell ref="A125:D125"/>
    <mergeCell ref="A126:AG126"/>
    <mergeCell ref="A129:D129"/>
    <mergeCell ref="A130:AH130"/>
    <mergeCell ref="A108:AH108"/>
    <mergeCell ref="A110:D110"/>
    <mergeCell ref="A111:AH111"/>
    <mergeCell ref="A114:D114"/>
    <mergeCell ref="A115:AH115"/>
    <mergeCell ref="A120:D120"/>
    <mergeCell ref="A121:AH121"/>
  </mergeCell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87CF-B429-49FC-AD68-A5316E57FA51}">
  <dimension ref="A1:U96"/>
  <sheetViews>
    <sheetView topLeftCell="J1" workbookViewId="0">
      <selection activeCell="P54" sqref="P54"/>
    </sheetView>
  </sheetViews>
  <sheetFormatPr defaultRowHeight="15" x14ac:dyDescent="0.25"/>
  <cols>
    <col min="1" max="1" width="6.7109375" customWidth="1"/>
    <col min="2" max="2" width="5.85546875" style="4" customWidth="1"/>
    <col min="3" max="3" width="54.85546875" style="4" customWidth="1"/>
    <col min="4" max="4" width="4.42578125" customWidth="1"/>
    <col min="5" max="5" width="17.5703125" customWidth="1"/>
    <col min="6" max="6" width="24.42578125" customWidth="1"/>
    <col min="7" max="7" width="19.28515625" customWidth="1"/>
    <col min="8" max="8" width="22.28515625" customWidth="1"/>
    <col min="9" max="9" width="21.7109375" style="1" customWidth="1"/>
    <col min="10" max="10" width="36.5703125" style="1" customWidth="1"/>
    <col min="11" max="11" width="38" style="1" customWidth="1"/>
    <col min="12" max="12" width="26.42578125" style="1" customWidth="1"/>
    <col min="13" max="13" width="31.28515625" customWidth="1"/>
    <col min="14" max="14" width="50.85546875" style="1" customWidth="1"/>
    <col min="15" max="15" width="6.7109375" style="1" customWidth="1"/>
  </cols>
  <sheetData>
    <row r="1" spans="1:21" ht="25.9" customHeight="1" x14ac:dyDescent="0.25">
      <c r="A1" s="23" t="s">
        <v>298</v>
      </c>
      <c r="B1" s="133" t="s">
        <v>187</v>
      </c>
      <c r="C1" s="167"/>
      <c r="E1" s="103" t="s">
        <v>211</v>
      </c>
      <c r="F1" s="103" t="s">
        <v>214</v>
      </c>
      <c r="G1" s="103" t="s">
        <v>233</v>
      </c>
      <c r="H1" s="103" t="s">
        <v>238</v>
      </c>
      <c r="I1" s="103" t="s">
        <v>243</v>
      </c>
      <c r="J1" s="103" t="s">
        <v>245</v>
      </c>
      <c r="K1" s="1" t="s">
        <v>249</v>
      </c>
      <c r="L1" s="1" t="s">
        <v>251</v>
      </c>
      <c r="M1" s="104" t="s">
        <v>277</v>
      </c>
      <c r="N1" s="103"/>
      <c r="O1" s="103"/>
      <c r="P1" s="28" t="s">
        <v>299</v>
      </c>
      <c r="Q1" s="28"/>
      <c r="R1" s="28"/>
      <c r="S1" s="28"/>
      <c r="T1" s="28"/>
      <c r="U1" s="28"/>
    </row>
    <row r="2" spans="1:21" x14ac:dyDescent="0.25">
      <c r="A2" t="s">
        <v>261</v>
      </c>
      <c r="B2" s="56">
        <v>1</v>
      </c>
      <c r="C2" s="110" t="str">
        <f>[1]plan_statystyki!C7</f>
        <v>Anatomia</v>
      </c>
      <c r="E2" s="102" t="s">
        <v>212</v>
      </c>
      <c r="F2" s="1" t="s">
        <v>215</v>
      </c>
      <c r="G2" s="102" t="s">
        <v>234</v>
      </c>
      <c r="H2" s="102" t="s">
        <v>239</v>
      </c>
      <c r="I2" s="102" t="s">
        <v>300</v>
      </c>
      <c r="J2" s="102" t="s">
        <v>246</v>
      </c>
      <c r="K2" s="1" t="s">
        <v>259</v>
      </c>
      <c r="L2" s="1" t="s">
        <v>257</v>
      </c>
      <c r="M2" t="s">
        <v>278</v>
      </c>
      <c r="N2" s="98" t="s">
        <v>15</v>
      </c>
      <c r="P2" t="s">
        <v>208</v>
      </c>
    </row>
    <row r="3" spans="1:21" x14ac:dyDescent="0.25">
      <c r="A3" t="s">
        <v>261</v>
      </c>
      <c r="B3" s="56">
        <v>2</v>
      </c>
      <c r="C3" s="110" t="str">
        <f>[1]plan_statystyki!C8</f>
        <v>Biologia z genetyką</v>
      </c>
      <c r="E3" s="1" t="s">
        <v>213</v>
      </c>
      <c r="F3" s="1" t="s">
        <v>216</v>
      </c>
      <c r="G3" s="102" t="s">
        <v>235</v>
      </c>
      <c r="H3" s="1" t="s">
        <v>240</v>
      </c>
      <c r="J3" s="1" t="s">
        <v>247</v>
      </c>
      <c r="K3" s="1" t="s">
        <v>260</v>
      </c>
      <c r="L3" s="1" t="s">
        <v>253</v>
      </c>
      <c r="M3" t="s">
        <v>303</v>
      </c>
      <c r="N3" s="98" t="s">
        <v>32</v>
      </c>
      <c r="P3" t="s">
        <v>209</v>
      </c>
    </row>
    <row r="4" spans="1:21" x14ac:dyDescent="0.25">
      <c r="A4" t="s">
        <v>261</v>
      </c>
      <c r="B4" s="56">
        <v>3</v>
      </c>
      <c r="C4" s="110" t="str">
        <f>[1]plan_statystyki!C9</f>
        <v>Histologia</v>
      </c>
      <c r="E4" s="1"/>
      <c r="F4" s="1" t="s">
        <v>217</v>
      </c>
      <c r="G4" s="102" t="s">
        <v>236</v>
      </c>
      <c r="H4" s="1" t="s">
        <v>241</v>
      </c>
      <c r="J4" s="1" t="s">
        <v>248</v>
      </c>
      <c r="M4" t="s">
        <v>304</v>
      </c>
      <c r="N4" s="98" t="s">
        <v>44</v>
      </c>
      <c r="P4" t="s">
        <v>210</v>
      </c>
    </row>
    <row r="5" spans="1:21" x14ac:dyDescent="0.25">
      <c r="A5" t="s">
        <v>261</v>
      </c>
      <c r="B5" s="56">
        <v>4</v>
      </c>
      <c r="C5" s="110" t="str">
        <f>[1]plan_statystyki!C10</f>
        <v>Podstawy ratownictwa medycznego</v>
      </c>
      <c r="E5" s="1"/>
      <c r="F5" s="1" t="s">
        <v>218</v>
      </c>
      <c r="G5" s="102" t="s">
        <v>237</v>
      </c>
      <c r="H5" s="1" t="s">
        <v>242</v>
      </c>
      <c r="M5" t="s">
        <v>279</v>
      </c>
      <c r="N5" s="98" t="s">
        <v>18</v>
      </c>
      <c r="P5" t="s">
        <v>211</v>
      </c>
    </row>
    <row r="6" spans="1:21" x14ac:dyDescent="0.25">
      <c r="A6" s="3" t="s">
        <v>262</v>
      </c>
      <c r="B6" s="56">
        <v>5</v>
      </c>
      <c r="C6" s="111" t="str">
        <f>[1]plan_statystyki!C13</f>
        <v>Kosmetologia pielęgnacyjna</v>
      </c>
      <c r="D6" t="s">
        <v>266</v>
      </c>
      <c r="E6" s="1"/>
      <c r="F6" s="1" t="s">
        <v>219</v>
      </c>
      <c r="M6" t="s">
        <v>305</v>
      </c>
      <c r="N6" s="98" t="s">
        <v>135</v>
      </c>
      <c r="P6" t="s">
        <v>212</v>
      </c>
    </row>
    <row r="7" spans="1:21" x14ac:dyDescent="0.25">
      <c r="A7" s="3" t="s">
        <v>262</v>
      </c>
      <c r="B7" s="57">
        <v>6</v>
      </c>
      <c r="C7" s="111" t="str">
        <f>[1]plan_statystyki!C14</f>
        <v>Chemia kosmetyczna</v>
      </c>
      <c r="E7" s="1"/>
      <c r="F7" s="1" t="s">
        <v>220</v>
      </c>
      <c r="M7" t="s">
        <v>306</v>
      </c>
      <c r="N7" s="98" t="s">
        <v>136</v>
      </c>
      <c r="P7" t="s">
        <v>213</v>
      </c>
    </row>
    <row r="8" spans="1:21" x14ac:dyDescent="0.25">
      <c r="A8" t="s">
        <v>263</v>
      </c>
      <c r="B8" s="56">
        <v>7</v>
      </c>
      <c r="C8" s="108" t="s">
        <v>160</v>
      </c>
      <c r="E8" s="1"/>
      <c r="F8" s="1" t="s">
        <v>221</v>
      </c>
      <c r="M8" t="s">
        <v>307</v>
      </c>
      <c r="N8" s="98" t="s">
        <v>60</v>
      </c>
      <c r="P8" s="28" t="s">
        <v>214</v>
      </c>
      <c r="Q8" s="28"/>
      <c r="R8" s="28"/>
      <c r="S8" s="28"/>
      <c r="T8" s="28"/>
    </row>
    <row r="9" spans="1:21" x14ac:dyDescent="0.25">
      <c r="A9" t="s">
        <v>263</v>
      </c>
      <c r="B9" s="56">
        <v>8</v>
      </c>
      <c r="C9" s="108" t="s">
        <v>37</v>
      </c>
      <c r="E9" s="1"/>
      <c r="F9" s="1" t="s">
        <v>222</v>
      </c>
      <c r="M9" t="s">
        <v>280</v>
      </c>
      <c r="N9" s="98" t="s">
        <v>21</v>
      </c>
      <c r="P9" t="s">
        <v>215</v>
      </c>
    </row>
    <row r="10" spans="1:21" x14ac:dyDescent="0.25">
      <c r="A10" t="s">
        <v>263</v>
      </c>
      <c r="B10" s="56">
        <v>9</v>
      </c>
      <c r="C10" s="108" t="s">
        <v>143</v>
      </c>
      <c r="E10" s="1"/>
      <c r="F10" s="1" t="s">
        <v>223</v>
      </c>
      <c r="M10" t="s">
        <v>308</v>
      </c>
      <c r="N10" s="98" t="s">
        <v>110</v>
      </c>
      <c r="P10" t="s">
        <v>216</v>
      </c>
    </row>
    <row r="11" spans="1:21" ht="15.75" thickBot="1" x14ac:dyDescent="0.3">
      <c r="A11" t="s">
        <v>263</v>
      </c>
      <c r="B11" s="60">
        <v>10</v>
      </c>
      <c r="C11" s="109" t="s">
        <v>144</v>
      </c>
      <c r="E11" s="1"/>
      <c r="F11" s="102" t="s">
        <v>224</v>
      </c>
      <c r="M11" t="s">
        <v>309</v>
      </c>
      <c r="N11" s="98" t="s">
        <v>111</v>
      </c>
      <c r="P11" t="s">
        <v>217</v>
      </c>
    </row>
    <row r="12" spans="1:21" ht="15.75" thickTop="1" x14ac:dyDescent="0.25">
      <c r="A12" t="s">
        <v>264</v>
      </c>
      <c r="B12" s="58">
        <v>11</v>
      </c>
      <c r="C12" s="112" t="str">
        <f>[1]plan_statystyki!C24</f>
        <v>Etykieta i komunikacja interpersonalna</v>
      </c>
      <c r="E12" s="1"/>
      <c r="F12" s="1" t="s">
        <v>225</v>
      </c>
      <c r="M12" t="s">
        <v>310</v>
      </c>
      <c r="N12" s="98" t="s">
        <v>107</v>
      </c>
      <c r="P12" t="s">
        <v>218</v>
      </c>
    </row>
    <row r="13" spans="1:21" x14ac:dyDescent="0.25">
      <c r="A13" t="s">
        <v>264</v>
      </c>
      <c r="B13" s="56">
        <v>12</v>
      </c>
      <c r="C13" s="112" t="str">
        <f>[1]plan_statystyki!C25</f>
        <v>Podstawy ergonomii i BHP</v>
      </c>
      <c r="E13" s="1"/>
      <c r="F13" s="1" t="s">
        <v>226</v>
      </c>
      <c r="M13" t="s">
        <v>281</v>
      </c>
      <c r="N13" s="98" t="s">
        <v>205</v>
      </c>
      <c r="P13" t="s">
        <v>219</v>
      </c>
    </row>
    <row r="14" spans="1:21" x14ac:dyDescent="0.25">
      <c r="A14" t="s">
        <v>264</v>
      </c>
      <c r="B14" s="56">
        <v>13</v>
      </c>
      <c r="C14" s="112" t="str">
        <f>[1]plan_statystyki!C26</f>
        <v>Kształtowanie sylwetki i postawy ciała</v>
      </c>
      <c r="D14" t="s">
        <v>266</v>
      </c>
      <c r="E14" s="1"/>
      <c r="F14" s="1" t="s">
        <v>227</v>
      </c>
      <c r="M14" t="s">
        <v>282</v>
      </c>
      <c r="N14" s="99" t="s">
        <v>170</v>
      </c>
      <c r="P14" t="s">
        <v>220</v>
      </c>
    </row>
    <row r="15" spans="1:21" x14ac:dyDescent="0.25">
      <c r="A15" t="s">
        <v>265</v>
      </c>
      <c r="B15" s="56"/>
      <c r="C15" s="107" t="str">
        <f>[1]plan_statystyki!C29</f>
        <v>Psychoprofilaktyka</v>
      </c>
      <c r="E15" s="1"/>
      <c r="F15" s="1" t="s">
        <v>228</v>
      </c>
      <c r="M15" t="s">
        <v>311</v>
      </c>
      <c r="N15" s="99" t="s">
        <v>161</v>
      </c>
      <c r="P15" t="s">
        <v>221</v>
      </c>
    </row>
    <row r="16" spans="1:21" x14ac:dyDescent="0.25">
      <c r="A16" t="s">
        <v>265</v>
      </c>
      <c r="B16" s="56"/>
      <c r="C16" s="107" t="str">
        <f>[1]plan_statystyki!C30</f>
        <v>Ocena narażenia zawodowego i BHP</v>
      </c>
      <c r="E16" s="1"/>
      <c r="F16" s="1" t="s">
        <v>229</v>
      </c>
      <c r="M16" t="s">
        <v>312</v>
      </c>
      <c r="N16" s="99" t="s">
        <v>49</v>
      </c>
      <c r="P16" t="s">
        <v>222</v>
      </c>
    </row>
    <row r="17" spans="1:16" x14ac:dyDescent="0.25">
      <c r="A17" t="s">
        <v>265</v>
      </c>
      <c r="B17" s="56"/>
      <c r="C17" s="107" t="str">
        <f>[1]plan_statystyki!C31</f>
        <v>Ćwiczenia fitness</v>
      </c>
      <c r="D17" t="s">
        <v>266</v>
      </c>
      <c r="E17" s="1"/>
      <c r="F17" s="1" t="s">
        <v>230</v>
      </c>
      <c r="M17" t="s">
        <v>313</v>
      </c>
      <c r="N17" s="99" t="s">
        <v>62</v>
      </c>
      <c r="P17" t="s">
        <v>223</v>
      </c>
    </row>
    <row r="18" spans="1:16" ht="14.45" customHeight="1" x14ac:dyDescent="0.25">
      <c r="B18" s="133" t="s">
        <v>188</v>
      </c>
      <c r="C18" s="167"/>
      <c r="E18" s="1"/>
      <c r="F18" s="1" t="s">
        <v>231</v>
      </c>
      <c r="M18" t="s">
        <v>314</v>
      </c>
      <c r="N18" s="99" t="s">
        <v>71</v>
      </c>
      <c r="P18" t="s">
        <v>224</v>
      </c>
    </row>
    <row r="19" spans="1:16" x14ac:dyDescent="0.25">
      <c r="A19" t="s">
        <v>261</v>
      </c>
      <c r="B19" s="56">
        <v>1</v>
      </c>
      <c r="C19" s="110" t="str">
        <f>[1]plan_statystyki!C41</f>
        <v>Biochemia</v>
      </c>
      <c r="M19" t="s">
        <v>283</v>
      </c>
      <c r="N19" s="99" t="s">
        <v>24</v>
      </c>
      <c r="P19" t="s">
        <v>225</v>
      </c>
    </row>
    <row r="20" spans="1:16" x14ac:dyDescent="0.25">
      <c r="A20" t="s">
        <v>261</v>
      </c>
      <c r="B20" s="56">
        <v>2</v>
      </c>
      <c r="C20" s="110" t="str">
        <f>[1]plan_statystyki!C42</f>
        <v>Biofizyka</v>
      </c>
      <c r="M20" t="s">
        <v>315</v>
      </c>
      <c r="N20" s="99" t="s">
        <v>55</v>
      </c>
      <c r="P20" t="s">
        <v>226</v>
      </c>
    </row>
    <row r="21" spans="1:16" x14ac:dyDescent="0.25">
      <c r="A21" t="s">
        <v>261</v>
      </c>
      <c r="B21" s="56">
        <v>3</v>
      </c>
      <c r="C21" s="110" t="str">
        <f>[1]plan_statystyki!C43</f>
        <v>Fizjologia</v>
      </c>
      <c r="M21" t="s">
        <v>316</v>
      </c>
      <c r="N21" s="99" t="s">
        <v>117</v>
      </c>
      <c r="P21" t="s">
        <v>227</v>
      </c>
    </row>
    <row r="22" spans="1:16" x14ac:dyDescent="0.25">
      <c r="A22" t="s">
        <v>261</v>
      </c>
      <c r="B22" s="56">
        <v>4</v>
      </c>
      <c r="C22" s="110" t="str">
        <f>[1]plan_statystyki!C44</f>
        <v>Patofizjologia</v>
      </c>
      <c r="M22" t="s">
        <v>317</v>
      </c>
      <c r="N22" s="99" t="s">
        <v>116</v>
      </c>
      <c r="P22" t="s">
        <v>228</v>
      </c>
    </row>
    <row r="23" spans="1:16" x14ac:dyDescent="0.25">
      <c r="A23" s="3" t="s">
        <v>262</v>
      </c>
      <c r="B23" s="56">
        <v>5</v>
      </c>
      <c r="C23" s="111" t="str">
        <f>[1]plan_statystyki!C47</f>
        <v>Kosmetologia pielęgnacyjna</v>
      </c>
      <c r="D23" t="s">
        <v>267</v>
      </c>
      <c r="M23" t="s">
        <v>284</v>
      </c>
      <c r="N23" s="101" t="s">
        <v>37</v>
      </c>
      <c r="P23" t="s">
        <v>229</v>
      </c>
    </row>
    <row r="24" spans="1:16" x14ac:dyDescent="0.25">
      <c r="A24" s="3" t="s">
        <v>262</v>
      </c>
      <c r="B24" s="56">
        <v>6</v>
      </c>
      <c r="C24" s="111" t="str">
        <f>[1]plan_statystyki!C48</f>
        <v>Wprowadzenie do oceny właściwości surowców kosmetycznych</v>
      </c>
      <c r="M24" t="s">
        <v>318</v>
      </c>
      <c r="N24" s="101" t="s">
        <v>162</v>
      </c>
      <c r="P24" t="s">
        <v>230</v>
      </c>
    </row>
    <row r="25" spans="1:16" ht="15.75" thickBot="1" x14ac:dyDescent="0.3">
      <c r="A25" t="s">
        <v>263</v>
      </c>
      <c r="B25" s="56">
        <v>7</v>
      </c>
      <c r="C25" s="113" t="str">
        <f>[1]plan_statystyki!C51</f>
        <v xml:space="preserve">Język obcy dla kosmetologów                    </v>
      </c>
      <c r="D25" t="s">
        <v>266</v>
      </c>
      <c r="M25" t="s">
        <v>319</v>
      </c>
      <c r="N25" s="101" t="s">
        <v>67</v>
      </c>
      <c r="P25" t="s">
        <v>231</v>
      </c>
    </row>
    <row r="26" spans="1:16" ht="15.75" thickTop="1" x14ac:dyDescent="0.25">
      <c r="A26" t="s">
        <v>264</v>
      </c>
      <c r="B26" s="56">
        <v>8</v>
      </c>
      <c r="C26" s="112" t="str">
        <f>[1]plan_statystyki!C55</f>
        <v xml:space="preserve">Prolegomena do kosmetyku naturalnego/ Rośliny kosmetyczne        </v>
      </c>
      <c r="M26" t="s">
        <v>320</v>
      </c>
      <c r="N26" s="101" t="s">
        <v>74</v>
      </c>
      <c r="P26" t="s">
        <v>232</v>
      </c>
    </row>
    <row r="27" spans="1:16" x14ac:dyDescent="0.25">
      <c r="A27" t="s">
        <v>264</v>
      </c>
      <c r="B27" s="56">
        <v>9</v>
      </c>
      <c r="C27" s="112" t="str">
        <f>[1]plan_statystyki!C56</f>
        <v>Chromatografia w analizie kosmetyków</v>
      </c>
      <c r="M27" t="s">
        <v>321</v>
      </c>
      <c r="N27" s="101" t="s">
        <v>52</v>
      </c>
      <c r="P27" t="s">
        <v>233</v>
      </c>
    </row>
    <row r="28" spans="1:16" x14ac:dyDescent="0.25">
      <c r="A28" t="s">
        <v>264</v>
      </c>
      <c r="B28" s="56">
        <v>10</v>
      </c>
      <c r="C28" s="112" t="str">
        <f>[1]plan_statystyki!C57</f>
        <v>Kształtowanie sylwetki i postawy ciała</v>
      </c>
      <c r="D28" t="s">
        <v>266</v>
      </c>
      <c r="M28" t="s">
        <v>285</v>
      </c>
      <c r="N28" s="101" t="s">
        <v>160</v>
      </c>
      <c r="P28" t="s">
        <v>234</v>
      </c>
    </row>
    <row r="29" spans="1:16" x14ac:dyDescent="0.25">
      <c r="A29" t="s">
        <v>265</v>
      </c>
      <c r="B29" s="56"/>
      <c r="C29" s="107" t="str">
        <f>[1]plan_statystyki!C60</f>
        <v>Etnobotanika w kosmetyce/Roślinne źródła antyoksydantów</v>
      </c>
      <c r="M29" t="s">
        <v>322</v>
      </c>
      <c r="N29" s="101" t="s">
        <v>57</v>
      </c>
      <c r="P29" t="s">
        <v>235</v>
      </c>
    </row>
    <row r="30" spans="1:16" x14ac:dyDescent="0.25">
      <c r="A30" t="s">
        <v>265</v>
      </c>
      <c r="B30" s="56"/>
      <c r="C30" s="107" t="str">
        <f>[1]plan_statystyki!C61</f>
        <v>Metody spektralne w kosmetologii</v>
      </c>
      <c r="M30" t="s">
        <v>323</v>
      </c>
      <c r="N30" s="101" t="s">
        <v>153</v>
      </c>
      <c r="P30" t="s">
        <v>236</v>
      </c>
    </row>
    <row r="31" spans="1:16" x14ac:dyDescent="0.25">
      <c r="A31" t="s">
        <v>265</v>
      </c>
      <c r="B31" s="56"/>
      <c r="C31" s="107" t="str">
        <f>[1]plan_statystyki!C62</f>
        <v>Ćwiczenia fitness</v>
      </c>
      <c r="D31" t="s">
        <v>266</v>
      </c>
      <c r="M31" t="s">
        <v>324</v>
      </c>
      <c r="N31" s="101" t="s">
        <v>172</v>
      </c>
      <c r="P31" t="s">
        <v>237</v>
      </c>
    </row>
    <row r="32" spans="1:16" x14ac:dyDescent="0.25">
      <c r="A32" t="s">
        <v>274</v>
      </c>
      <c r="B32" s="56">
        <v>11</v>
      </c>
      <c r="C32" s="114" t="str">
        <f>[1]plan_statystyki!C65</f>
        <v>Praktyki zawodowe śródroczne ("do wyboru")</v>
      </c>
      <c r="D32" t="s">
        <v>266</v>
      </c>
      <c r="M32" t="s">
        <v>325</v>
      </c>
      <c r="N32" s="101" t="s">
        <v>173</v>
      </c>
      <c r="P32" t="s">
        <v>238</v>
      </c>
    </row>
    <row r="33" spans="1:16" ht="14.45" customHeight="1" x14ac:dyDescent="0.25">
      <c r="B33" s="133" t="s">
        <v>189</v>
      </c>
      <c r="C33" s="167"/>
      <c r="M33" t="s">
        <v>326</v>
      </c>
      <c r="N33" s="101" t="s">
        <v>174</v>
      </c>
      <c r="O33" s="103"/>
      <c r="P33" t="s">
        <v>239</v>
      </c>
    </row>
    <row r="34" spans="1:16" x14ac:dyDescent="0.25">
      <c r="A34" t="s">
        <v>261</v>
      </c>
      <c r="B34" s="56">
        <v>1</v>
      </c>
      <c r="C34" s="115" t="str">
        <f>[1]plan_statystyki!C75</f>
        <v>Mikrobiologia</v>
      </c>
      <c r="M34" t="s">
        <v>286</v>
      </c>
      <c r="N34" s="101" t="s">
        <v>171</v>
      </c>
      <c r="P34" t="s">
        <v>240</v>
      </c>
    </row>
    <row r="35" spans="1:16" x14ac:dyDescent="0.25">
      <c r="A35" t="s">
        <v>261</v>
      </c>
      <c r="B35" s="56">
        <v>2</v>
      </c>
      <c r="C35" s="115" t="str">
        <f>[1]plan_statystyki!C76</f>
        <v>Immunologia</v>
      </c>
      <c r="M35" t="s">
        <v>287</v>
      </c>
      <c r="N35" s="101" t="s">
        <v>28</v>
      </c>
      <c r="P35" t="s">
        <v>241</v>
      </c>
    </row>
    <row r="36" spans="1:16" x14ac:dyDescent="0.25">
      <c r="A36" s="3" t="s">
        <v>262</v>
      </c>
      <c r="B36" s="56">
        <v>3</v>
      </c>
      <c r="C36" s="111" t="str">
        <f>[1]plan_statystyki!C79</f>
        <v>Dermatologia</v>
      </c>
      <c r="M36" t="s">
        <v>327</v>
      </c>
      <c r="N36" s="101" t="s">
        <v>106</v>
      </c>
      <c r="P36" t="s">
        <v>242</v>
      </c>
    </row>
    <row r="37" spans="1:16" x14ac:dyDescent="0.25">
      <c r="A37" t="s">
        <v>263</v>
      </c>
      <c r="B37" s="56">
        <v>4</v>
      </c>
      <c r="C37" s="108" t="str">
        <f>[1]plan_statystyki!C82</f>
        <v>Podstawy procesów fizykochemicznych w kosmetologii</v>
      </c>
      <c r="M37" t="s">
        <v>288</v>
      </c>
      <c r="N37" s="101" t="s">
        <v>143</v>
      </c>
      <c r="P37" t="s">
        <v>243</v>
      </c>
    </row>
    <row r="38" spans="1:16" x14ac:dyDescent="0.25">
      <c r="A38" t="s">
        <v>263</v>
      </c>
      <c r="B38" s="56">
        <v>5</v>
      </c>
      <c r="C38" s="108" t="str">
        <f>[1]plan_statystyki!C83</f>
        <v xml:space="preserve">Podstawy ziołolecznictwa </v>
      </c>
      <c r="M38" t="s">
        <v>328</v>
      </c>
      <c r="N38" s="101" t="s">
        <v>76</v>
      </c>
      <c r="P38" t="s">
        <v>244</v>
      </c>
    </row>
    <row r="39" spans="1:16" x14ac:dyDescent="0.25">
      <c r="A39" t="s">
        <v>263</v>
      </c>
      <c r="B39" s="56">
        <v>6</v>
      </c>
      <c r="C39" s="108" t="str">
        <f>[1]plan_statystyki!C84</f>
        <v>Podologia</v>
      </c>
      <c r="M39" t="s">
        <v>329</v>
      </c>
      <c r="N39" s="100" t="s">
        <v>92</v>
      </c>
      <c r="P39" t="s">
        <v>245</v>
      </c>
    </row>
    <row r="40" spans="1:16" ht="15.75" thickBot="1" x14ac:dyDescent="0.3">
      <c r="A40" t="s">
        <v>263</v>
      </c>
      <c r="B40" s="56">
        <v>7</v>
      </c>
      <c r="C40" s="113" t="str">
        <f>[1]plan_statystyki!C85</f>
        <v xml:space="preserve">Język obcy dla kosmetologów </v>
      </c>
      <c r="M40" t="s">
        <v>330</v>
      </c>
      <c r="N40" s="100" t="s">
        <v>101</v>
      </c>
      <c r="P40" t="s">
        <v>246</v>
      </c>
    </row>
    <row r="41" spans="1:16" ht="15.75" thickTop="1" x14ac:dyDescent="0.25">
      <c r="A41" t="s">
        <v>264</v>
      </c>
      <c r="B41" s="56">
        <v>8</v>
      </c>
      <c r="C41" s="112" t="str">
        <f>[1]plan_statystyki!C89</f>
        <v>Układy dyspersyjne w kosmetologii</v>
      </c>
      <c r="M41" t="s">
        <v>331</v>
      </c>
      <c r="N41" s="100" t="s">
        <v>63</v>
      </c>
      <c r="P41" t="s">
        <v>247</v>
      </c>
    </row>
    <row r="42" spans="1:16" x14ac:dyDescent="0.25">
      <c r="A42" t="s">
        <v>264</v>
      </c>
      <c r="B42" s="56">
        <v>9</v>
      </c>
      <c r="C42" s="112" t="str">
        <f>[1]plan_statystyki!C90</f>
        <v>Wizaż i stylizacja</v>
      </c>
      <c r="M42" t="s">
        <v>289</v>
      </c>
      <c r="N42" s="100" t="s">
        <v>39</v>
      </c>
      <c r="P42" t="s">
        <v>248</v>
      </c>
    </row>
    <row r="43" spans="1:16" x14ac:dyDescent="0.25">
      <c r="A43" t="s">
        <v>264</v>
      </c>
      <c r="B43" s="56">
        <v>10</v>
      </c>
      <c r="C43" s="112" t="str">
        <f>[1]plan_statystyki!C91</f>
        <v>Ocena jakosci substancji roślinnych w preparatach kosmetycznych</v>
      </c>
      <c r="M43" t="s">
        <v>332</v>
      </c>
      <c r="N43" s="100" t="s">
        <v>137</v>
      </c>
      <c r="P43" t="s">
        <v>249</v>
      </c>
    </row>
    <row r="44" spans="1:16" x14ac:dyDescent="0.25">
      <c r="A44" t="s">
        <v>264</v>
      </c>
      <c r="B44" s="56">
        <v>11</v>
      </c>
      <c r="C44" s="112" t="str">
        <f>[1]plan_statystyki!C92</f>
        <v>Kształtowanie sylwetki i postawy ciała</v>
      </c>
      <c r="D44" t="s">
        <v>267</v>
      </c>
      <c r="M44" t="s">
        <v>333</v>
      </c>
      <c r="N44" s="100" t="s">
        <v>138</v>
      </c>
      <c r="P44" t="s">
        <v>250</v>
      </c>
    </row>
    <row r="45" spans="1:16" x14ac:dyDescent="0.25">
      <c r="A45" t="s">
        <v>265</v>
      </c>
      <c r="B45" s="58"/>
      <c r="C45" s="105" t="str">
        <f>[1]plan_statystyki!C95</f>
        <v>Zjawiska międzyfazowe w kosmetologii</v>
      </c>
      <c r="M45" t="s">
        <v>290</v>
      </c>
      <c r="N45" s="100" t="s">
        <v>29</v>
      </c>
      <c r="P45" t="s">
        <v>301</v>
      </c>
    </row>
    <row r="46" spans="1:16" x14ac:dyDescent="0.25">
      <c r="A46" t="s">
        <v>265</v>
      </c>
      <c r="B46" s="56"/>
      <c r="C46" s="105" t="str">
        <f>[1]plan_statystyki!C96</f>
        <v>Wizerunek w kosmetologii</v>
      </c>
      <c r="M46" t="s">
        <v>334</v>
      </c>
      <c r="N46" s="100" t="s">
        <v>98</v>
      </c>
      <c r="P46" t="s">
        <v>302</v>
      </c>
    </row>
    <row r="47" spans="1:16" x14ac:dyDescent="0.25">
      <c r="A47" t="s">
        <v>265</v>
      </c>
      <c r="B47" s="56"/>
      <c r="C47" s="105" t="str">
        <f>[1]plan_statystyki!C97</f>
        <v>Standaryzacja i normalizacja substancji roślinnych</v>
      </c>
      <c r="M47" t="s">
        <v>335</v>
      </c>
      <c r="N47" s="100" t="s">
        <v>93</v>
      </c>
      <c r="P47" t="s">
        <v>252</v>
      </c>
    </row>
    <row r="48" spans="1:16" x14ac:dyDescent="0.25">
      <c r="A48" t="s">
        <v>265</v>
      </c>
      <c r="B48" s="56"/>
      <c r="C48" s="105" t="str">
        <f>[1]plan_statystyki!C98</f>
        <v>Ćwiczenia fitness</v>
      </c>
      <c r="D48" t="s">
        <v>267</v>
      </c>
      <c r="M48" t="s">
        <v>336</v>
      </c>
      <c r="N48" s="100" t="s">
        <v>175</v>
      </c>
      <c r="P48" t="s">
        <v>253</v>
      </c>
    </row>
    <row r="49" spans="1:16" ht="14.45" customHeight="1" x14ac:dyDescent="0.25">
      <c r="B49" s="133" t="s">
        <v>190</v>
      </c>
      <c r="C49" s="167"/>
      <c r="M49" t="s">
        <v>291</v>
      </c>
      <c r="N49" s="100" t="s">
        <v>102</v>
      </c>
      <c r="P49" t="s">
        <v>254</v>
      </c>
    </row>
    <row r="50" spans="1:16" x14ac:dyDescent="0.25">
      <c r="A50" t="s">
        <v>261</v>
      </c>
      <c r="B50" s="56">
        <v>1</v>
      </c>
      <c r="C50" s="115" t="str">
        <f>[1]plan_statystyki!C109</f>
        <v>Higiena</v>
      </c>
      <c r="M50" t="s">
        <v>337</v>
      </c>
      <c r="N50" s="100" t="s">
        <v>85</v>
      </c>
      <c r="O50" s="103"/>
      <c r="P50" t="s">
        <v>255</v>
      </c>
    </row>
    <row r="51" spans="1:16" x14ac:dyDescent="0.25">
      <c r="A51" s="3" t="s">
        <v>262</v>
      </c>
      <c r="B51" s="56">
        <v>2</v>
      </c>
      <c r="C51" s="116" t="str">
        <f>[1]plan_statystyki!C112</f>
        <v>Kosmetologia upiększająca</v>
      </c>
      <c r="M51" t="s">
        <v>338</v>
      </c>
      <c r="N51" s="100" t="s">
        <v>84</v>
      </c>
      <c r="P51" t="s">
        <v>256</v>
      </c>
    </row>
    <row r="52" spans="1:16" x14ac:dyDescent="0.25">
      <c r="A52" s="3" t="s">
        <v>262</v>
      </c>
      <c r="B52" s="56">
        <v>3</v>
      </c>
      <c r="C52" s="116" t="str">
        <f>[1]plan_statystyki!C113</f>
        <v>Receptura kosmetyczna I</v>
      </c>
      <c r="M52" t="s">
        <v>339</v>
      </c>
      <c r="N52" s="100" t="s">
        <v>89</v>
      </c>
    </row>
    <row r="53" spans="1:16" x14ac:dyDescent="0.25">
      <c r="A53" t="s">
        <v>263</v>
      </c>
      <c r="B53" s="56">
        <v>4</v>
      </c>
      <c r="C53" s="117" t="str">
        <f>[1]plan_statystyki!C116</f>
        <v>Kosmetologia geriatryczna</v>
      </c>
      <c r="M53" t="s">
        <v>340</v>
      </c>
      <c r="N53" s="100" t="s">
        <v>95</v>
      </c>
    </row>
    <row r="54" spans="1:16" x14ac:dyDescent="0.25">
      <c r="A54" t="s">
        <v>263</v>
      </c>
      <c r="B54" s="56">
        <v>5</v>
      </c>
      <c r="C54" s="117" t="str">
        <f>[1]plan_statystyki!C117</f>
        <v>Marketing w kosmetologii</v>
      </c>
      <c r="M54" t="s">
        <v>341</v>
      </c>
      <c r="N54" s="100" t="s">
        <v>36</v>
      </c>
    </row>
    <row r="55" spans="1:16" x14ac:dyDescent="0.25">
      <c r="A55" t="s">
        <v>263</v>
      </c>
      <c r="B55" s="56">
        <v>6</v>
      </c>
      <c r="C55" s="117" t="str">
        <f>[1]plan_statystyki!C118</f>
        <v>Zasady prawidłowego żywienia i dietetyka</v>
      </c>
      <c r="M55" t="s">
        <v>342</v>
      </c>
      <c r="N55" s="100" t="s">
        <v>164</v>
      </c>
    </row>
    <row r="56" spans="1:16" ht="15.75" thickBot="1" x14ac:dyDescent="0.3">
      <c r="A56" t="s">
        <v>263</v>
      </c>
      <c r="B56" s="60">
        <v>7</v>
      </c>
      <c r="C56" s="117" t="str">
        <f>[1]plan_statystyki!C119</f>
        <v xml:space="preserve">Język obcy dla kosmetologów </v>
      </c>
      <c r="D56" t="s">
        <v>266</v>
      </c>
      <c r="M56" t="s">
        <v>292</v>
      </c>
      <c r="N56" s="123" t="s">
        <v>87</v>
      </c>
    </row>
    <row r="57" spans="1:16" ht="15.75" thickTop="1" x14ac:dyDescent="0.25">
      <c r="A57" t="s">
        <v>264</v>
      </c>
      <c r="B57" s="61">
        <v>8</v>
      </c>
      <c r="C57" s="121" t="str">
        <f>[1]plan_statystyki!C123</f>
        <v>Profilaktyka chorób społecznych</v>
      </c>
      <c r="M57" t="s">
        <v>343</v>
      </c>
      <c r="N57" s="123" t="s">
        <v>97</v>
      </c>
    </row>
    <row r="58" spans="1:16" x14ac:dyDescent="0.25">
      <c r="A58" t="s">
        <v>264</v>
      </c>
      <c r="B58" s="56">
        <v>9</v>
      </c>
      <c r="C58" s="121" t="str">
        <f>[1]plan_statystyki!C124</f>
        <v>Suplementy diety</v>
      </c>
      <c r="M58" t="s">
        <v>344</v>
      </c>
      <c r="N58" s="123" t="s">
        <v>168</v>
      </c>
    </row>
    <row r="59" spans="1:16" x14ac:dyDescent="0.25">
      <c r="A59" t="s">
        <v>265</v>
      </c>
      <c r="B59" s="59"/>
      <c r="C59" s="106" t="str">
        <f>[1]plan_statystyki!C127</f>
        <v>Zdrowie publiczne</v>
      </c>
      <c r="M59" t="s">
        <v>293</v>
      </c>
      <c r="N59" s="123" t="s">
        <v>103</v>
      </c>
    </row>
    <row r="60" spans="1:16" x14ac:dyDescent="0.25">
      <c r="A60" t="s">
        <v>265</v>
      </c>
      <c r="B60" s="56"/>
      <c r="C60" s="106" t="str">
        <f>[1]plan_statystyki!C128</f>
        <v>Dieta a zdrowie skóry i przydatków skóry</v>
      </c>
      <c r="M60" t="s">
        <v>345</v>
      </c>
      <c r="N60" s="123" t="s">
        <v>99</v>
      </c>
    </row>
    <row r="61" spans="1:16" x14ac:dyDescent="0.25">
      <c r="A61" t="s">
        <v>274</v>
      </c>
      <c r="B61" s="56">
        <v>10</v>
      </c>
      <c r="C61" s="118" t="str">
        <f>[1]plan_statystyki!C131</f>
        <v>Praktyki zawodowe śródroczne ("do wyboru")</v>
      </c>
      <c r="D61" t="s">
        <v>267</v>
      </c>
      <c r="M61" t="s">
        <v>346</v>
      </c>
      <c r="N61" s="123" t="s">
        <v>82</v>
      </c>
    </row>
    <row r="62" spans="1:16" ht="14.45" customHeight="1" x14ac:dyDescent="0.25">
      <c r="B62" s="168" t="s">
        <v>185</v>
      </c>
      <c r="C62" s="169"/>
      <c r="M62" t="s">
        <v>347</v>
      </c>
      <c r="N62" s="123" t="s">
        <v>69</v>
      </c>
    </row>
    <row r="63" spans="1:16" ht="14.45" customHeight="1" x14ac:dyDescent="0.25">
      <c r="B63" s="133" t="s">
        <v>191</v>
      </c>
      <c r="C63" s="167"/>
      <c r="M63" t="s">
        <v>348</v>
      </c>
      <c r="N63" s="123" t="s">
        <v>96</v>
      </c>
    </row>
    <row r="64" spans="1:16" x14ac:dyDescent="0.25">
      <c r="A64" t="s">
        <v>261</v>
      </c>
      <c r="B64" s="56">
        <v>1</v>
      </c>
      <c r="C64" s="110" t="str">
        <f>[1]plan_statystyki!C141</f>
        <v>Farmakologia</v>
      </c>
      <c r="M64" t="s">
        <v>294</v>
      </c>
      <c r="N64" s="123" t="s">
        <v>139</v>
      </c>
    </row>
    <row r="65" spans="1:14" x14ac:dyDescent="0.25">
      <c r="A65" s="3" t="s">
        <v>262</v>
      </c>
      <c r="B65" s="56">
        <v>2</v>
      </c>
      <c r="C65" s="111" t="str">
        <f>[1]plan_statystyki!C144</f>
        <v>Estetyka</v>
      </c>
      <c r="M65" t="s">
        <v>349</v>
      </c>
      <c r="N65" s="123" t="s">
        <v>90</v>
      </c>
    </row>
    <row r="66" spans="1:14" x14ac:dyDescent="0.25">
      <c r="A66" s="3" t="s">
        <v>262</v>
      </c>
      <c r="B66" s="56">
        <v>3</v>
      </c>
      <c r="C66" s="111" t="str">
        <f>[1]plan_statystyki!C145</f>
        <v>Receptura kosmetyczna II</v>
      </c>
      <c r="M66" t="s">
        <v>350</v>
      </c>
      <c r="N66" s="123" t="s">
        <v>86</v>
      </c>
    </row>
    <row r="67" spans="1:14" x14ac:dyDescent="0.25">
      <c r="A67" t="s">
        <v>263</v>
      </c>
      <c r="B67" s="56">
        <v>4</v>
      </c>
      <c r="C67" s="108" t="str">
        <f>[1]plan_statystyki!C148</f>
        <v xml:space="preserve">Skórne działania uboczne związków aktywnych </v>
      </c>
      <c r="M67" t="s">
        <v>351</v>
      </c>
      <c r="N67" s="123" t="s">
        <v>83</v>
      </c>
    </row>
    <row r="68" spans="1:14" x14ac:dyDescent="0.25">
      <c r="A68" t="s">
        <v>263</v>
      </c>
      <c r="B68" s="56">
        <v>5</v>
      </c>
      <c r="C68" s="108" t="str">
        <f>[1]plan_statystyki!C149</f>
        <v>Etyka i komunikacja zawodowa</v>
      </c>
      <c r="M68" t="s">
        <v>352</v>
      </c>
      <c r="N68" s="123" t="s">
        <v>80</v>
      </c>
    </row>
    <row r="69" spans="1:14" ht="15.75" thickBot="1" x14ac:dyDescent="0.3">
      <c r="A69" t="s">
        <v>263</v>
      </c>
      <c r="B69" s="60">
        <v>6</v>
      </c>
      <c r="C69" s="108" t="str">
        <f>[1]plan_statystyki!C150</f>
        <v xml:space="preserve">Język obcy dla kosmetologów </v>
      </c>
      <c r="D69" t="s">
        <v>267</v>
      </c>
      <c r="M69" t="s">
        <v>353</v>
      </c>
      <c r="N69" s="123" t="s">
        <v>81</v>
      </c>
    </row>
    <row r="70" spans="1:14" ht="15.75" thickTop="1" x14ac:dyDescent="0.25">
      <c r="A70" t="s">
        <v>264</v>
      </c>
      <c r="B70" s="58">
        <v>7</v>
      </c>
      <c r="C70" s="119" t="str">
        <f>[1]plan_statystyki!C154</f>
        <v>Preparatyka substancji aktywnych w kosmetologii</v>
      </c>
      <c r="M70" t="s">
        <v>354</v>
      </c>
      <c r="N70" s="123" t="s">
        <v>65</v>
      </c>
    </row>
    <row r="71" spans="1:14" x14ac:dyDescent="0.25">
      <c r="A71" t="s">
        <v>264</v>
      </c>
      <c r="B71" s="56">
        <v>8</v>
      </c>
      <c r="C71" s="119" t="str">
        <f>[1]plan_statystyki!C155</f>
        <v xml:space="preserve">Kosmetologia specjalistyczna </v>
      </c>
      <c r="M71" t="s">
        <v>355</v>
      </c>
      <c r="N71" s="123" t="s">
        <v>94</v>
      </c>
    </row>
    <row r="72" spans="1:14" x14ac:dyDescent="0.25">
      <c r="A72" t="s">
        <v>264</v>
      </c>
      <c r="B72" s="56">
        <v>9</v>
      </c>
      <c r="C72" s="119" t="str">
        <f>[1]plan_statystyki!C156</f>
        <v>Mechanizmy ochrony skóry przed reaktywnymi formami tlenu</v>
      </c>
      <c r="M72" t="s">
        <v>356</v>
      </c>
      <c r="N72" s="123" t="s">
        <v>176</v>
      </c>
    </row>
    <row r="73" spans="1:14" x14ac:dyDescent="0.25">
      <c r="A73" t="s">
        <v>265</v>
      </c>
      <c r="B73" s="58"/>
      <c r="C73" s="107" t="str">
        <f>[1]plan_statystyki!C159</f>
        <v>Formy kosmetyków</v>
      </c>
      <c r="M73" t="s">
        <v>295</v>
      </c>
      <c r="N73" s="124" t="s">
        <v>140</v>
      </c>
    </row>
    <row r="74" spans="1:14" x14ac:dyDescent="0.25">
      <c r="A74" t="s">
        <v>265</v>
      </c>
      <c r="B74" s="56"/>
      <c r="C74" s="107" t="str">
        <f>[1]plan_statystyki!C160</f>
        <v>Kosmetyka anti-aging</v>
      </c>
      <c r="M74" t="s">
        <v>296</v>
      </c>
      <c r="N74" s="124" t="s">
        <v>141</v>
      </c>
    </row>
    <row r="75" spans="1:14" x14ac:dyDescent="0.25">
      <c r="A75" t="s">
        <v>265</v>
      </c>
      <c r="B75" s="56"/>
      <c r="C75" s="107" t="str">
        <f>[1]plan_statystyki!C161</f>
        <v>Metody biotechnologiczne w kosmetologii</v>
      </c>
      <c r="M75" t="s">
        <v>297</v>
      </c>
      <c r="N75" s="101" t="s">
        <v>142</v>
      </c>
    </row>
    <row r="76" spans="1:14" x14ac:dyDescent="0.25">
      <c r="A76" t="s">
        <v>79</v>
      </c>
      <c r="B76" s="56">
        <v>10</v>
      </c>
      <c r="C76" s="114" t="str">
        <f>[1]plan_statystyki!C164</f>
        <v xml:space="preserve">Warsztaty praktyczne ("do wyboru") </v>
      </c>
      <c r="D76" t="s">
        <v>266</v>
      </c>
    </row>
    <row r="77" spans="1:14" ht="14.45" customHeight="1" x14ac:dyDescent="0.25">
      <c r="B77" s="133" t="s">
        <v>192</v>
      </c>
      <c r="C77" s="167"/>
    </row>
    <row r="78" spans="1:14" x14ac:dyDescent="0.25">
      <c r="A78" s="3" t="s">
        <v>262</v>
      </c>
      <c r="B78" s="56">
        <v>1</v>
      </c>
      <c r="C78" s="111" t="str">
        <f>[1]plan_statystyki!C175</f>
        <v>Fizjoterapia i masaż</v>
      </c>
    </row>
    <row r="79" spans="1:14" x14ac:dyDescent="0.25">
      <c r="A79" t="s">
        <v>263</v>
      </c>
      <c r="B79" s="56">
        <v>2</v>
      </c>
      <c r="C79" s="108" t="str">
        <f>[1]plan_statystyki!C178</f>
        <v>Podstawy toksykologii</v>
      </c>
    </row>
    <row r="80" spans="1:14" x14ac:dyDescent="0.25">
      <c r="A80" t="s">
        <v>263</v>
      </c>
      <c r="B80" s="56">
        <v>3</v>
      </c>
      <c r="C80" s="108" t="str">
        <f>[1]plan_statystyki!C179</f>
        <v>Diagnostyka laboratoryjna</v>
      </c>
    </row>
    <row r="81" spans="1:4" ht="23.45" customHeight="1" x14ac:dyDescent="0.25">
      <c r="A81" t="s">
        <v>263</v>
      </c>
      <c r="B81" s="56">
        <v>4</v>
      </c>
      <c r="C81" s="120" t="str">
        <f>[1]plan_statystyki!C180</f>
        <v>Warsztaty grupowego poradnictwa zawodowego i aktywizacji zawodowej</v>
      </c>
    </row>
    <row r="82" spans="1:4" ht="15.6" customHeight="1" x14ac:dyDescent="0.25">
      <c r="A82" t="s">
        <v>263</v>
      </c>
      <c r="B82" s="56">
        <v>5</v>
      </c>
      <c r="C82" s="120" t="str">
        <f>[1]plan_statystyki!C181</f>
        <v>Podstawy ratownictwa medycznego</v>
      </c>
    </row>
    <row r="83" spans="1:4" x14ac:dyDescent="0.25">
      <c r="A83" t="s">
        <v>263</v>
      </c>
      <c r="B83" s="56">
        <v>6</v>
      </c>
      <c r="C83" s="108" t="str">
        <f>[1]plan_statystyki!C182</f>
        <v>Ochrona własności intelektualnej</v>
      </c>
    </row>
    <row r="84" spans="1:4" x14ac:dyDescent="0.25">
      <c r="A84" t="s">
        <v>264</v>
      </c>
      <c r="B84" s="56">
        <v>7</v>
      </c>
      <c r="C84" s="112" t="str">
        <f>[1]plan_statystyki!C186</f>
        <v>Toksyczność związków na stanowisku pracy</v>
      </c>
    </row>
    <row r="85" spans="1:4" x14ac:dyDescent="0.25">
      <c r="A85" t="s">
        <v>264</v>
      </c>
      <c r="B85" s="56">
        <v>8</v>
      </c>
      <c r="C85" s="112" t="str">
        <f>[1]plan_statystyki!C187</f>
        <v xml:space="preserve">Biochemiczne mechanizmy starzenia </v>
      </c>
    </row>
    <row r="86" spans="1:4" x14ac:dyDescent="0.25">
      <c r="A86" t="s">
        <v>264</v>
      </c>
      <c r="B86" s="56">
        <v>9</v>
      </c>
      <c r="C86" s="112" t="str">
        <f>[1]plan_statystyki!C188</f>
        <v>Substancje lecznicze w kosmetykach</v>
      </c>
    </row>
    <row r="87" spans="1:4" x14ac:dyDescent="0.25">
      <c r="A87" t="s">
        <v>264</v>
      </c>
      <c r="B87" s="56">
        <v>10</v>
      </c>
      <c r="C87" s="112" t="str">
        <f>[1]plan_statystyki!C189</f>
        <v>Mikropigmentacja medyczna w aspekcie opieki kosmetologicznej</v>
      </c>
    </row>
    <row r="88" spans="1:4" x14ac:dyDescent="0.25">
      <c r="A88" t="s">
        <v>265</v>
      </c>
      <c r="B88" s="58"/>
      <c r="C88" s="105" t="str">
        <f>[1]plan_statystyki!C192</f>
        <v>Toksykologia substancji uzależniających</v>
      </c>
    </row>
    <row r="89" spans="1:4" x14ac:dyDescent="0.25">
      <c r="A89" t="s">
        <v>265</v>
      </c>
      <c r="B89" s="56"/>
      <c r="C89" s="105" t="str">
        <f>[1]plan_statystyki!C193</f>
        <v>Testy diagnostyczne</v>
      </c>
    </row>
    <row r="90" spans="1:4" x14ac:dyDescent="0.25">
      <c r="A90" t="s">
        <v>265</v>
      </c>
      <c r="B90" s="58"/>
      <c r="C90" s="105" t="str">
        <f>[1]plan_statystyki!C194</f>
        <v>Surowce p/wolnorodnikowe i promieniochronne</v>
      </c>
    </row>
    <row r="91" spans="1:4" x14ac:dyDescent="0.25">
      <c r="A91" t="s">
        <v>265</v>
      </c>
      <c r="B91" s="56"/>
      <c r="C91" s="105" t="str">
        <f>[1]plan_statystyki!C195</f>
        <v xml:space="preserve">Opieka kosmetologiczna nad osobami po zabiegach medycznych  </v>
      </c>
    </row>
    <row r="92" spans="1:4" x14ac:dyDescent="0.25">
      <c r="A92" t="s">
        <v>79</v>
      </c>
      <c r="B92" s="56">
        <v>11</v>
      </c>
      <c r="C92" s="114" t="str">
        <f>[1]plan_statystyki!C198</f>
        <v xml:space="preserve">Warsztaty praktyczne ("do wyboru") </v>
      </c>
      <c r="D92" t="s">
        <v>267</v>
      </c>
    </row>
    <row r="93" spans="1:4" x14ac:dyDescent="0.25">
      <c r="A93" t="s">
        <v>271</v>
      </c>
      <c r="B93" s="56">
        <v>12</v>
      </c>
      <c r="C93" s="122" t="str">
        <f>[1]plan_statystyki!C200</f>
        <v>PRACA DYPLOMOWA</v>
      </c>
    </row>
    <row r="95" spans="1:4" x14ac:dyDescent="0.25">
      <c r="C95" s="4" t="s">
        <v>268</v>
      </c>
    </row>
    <row r="96" spans="1:4" x14ac:dyDescent="0.25">
      <c r="C96" s="4" t="s">
        <v>269</v>
      </c>
    </row>
  </sheetData>
  <mergeCells count="7">
    <mergeCell ref="B49:C49"/>
    <mergeCell ref="B62:C62"/>
    <mergeCell ref="B63:C63"/>
    <mergeCell ref="B77:C77"/>
    <mergeCell ref="B1:C1"/>
    <mergeCell ref="B18:C18"/>
    <mergeCell ref="B33:C3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plan_statystyki</vt:lpstr>
      <vt:lpstr>KODY modulow on-line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Aleksandra Jabłońska</cp:lastModifiedBy>
  <cp:lastPrinted>2022-12-09T20:40:34Z</cp:lastPrinted>
  <dcterms:created xsi:type="dcterms:W3CDTF">2015-02-24T14:24:12Z</dcterms:created>
  <dcterms:modified xsi:type="dcterms:W3CDTF">2026-05-27T06:08:08Z</dcterms:modified>
</cp:coreProperties>
</file>